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10" windowHeight="6150" firstSheet="1" activeTab="2"/>
  </bookViews>
  <sheets>
    <sheet name="BC cdkt quy IV-06 -unicode" sheetId="1" r:id="rId1"/>
    <sheet name="dang tom tat-unicode" sheetId="2" r:id="rId2"/>
    <sheet name="KQKD Q IV-06-unicode" sheetId="3" r:id="rId3"/>
    <sheet name="Sheet2" sheetId="4" r:id="rId4"/>
    <sheet name="Sheet3" sheetId="5" r:id="rId5"/>
  </sheets>
  <definedNames>
    <definedName name="_xlnm.Print_Titles" localSheetId="0">'BC cdkt quy IV-06 -unicode'!$4:$5</definedName>
  </definedNames>
  <calcPr fullCalcOnLoad="1"/>
</workbook>
</file>

<file path=xl/sharedStrings.xml><?xml version="1.0" encoding="utf-8"?>
<sst xmlns="http://schemas.openxmlformats.org/spreadsheetml/2006/main" count="296" uniqueCount="269">
  <si>
    <t>100</t>
  </si>
  <si>
    <t>110</t>
  </si>
  <si>
    <t>111</t>
  </si>
  <si>
    <t>112</t>
  </si>
  <si>
    <t>120</t>
  </si>
  <si>
    <t>121</t>
  </si>
  <si>
    <t>129</t>
  </si>
  <si>
    <t>130</t>
  </si>
  <si>
    <t>131</t>
  </si>
  <si>
    <t>139</t>
  </si>
  <si>
    <t>132</t>
  </si>
  <si>
    <t>134</t>
  </si>
  <si>
    <t>150</t>
  </si>
  <si>
    <t>151</t>
  </si>
  <si>
    <t>152</t>
  </si>
  <si>
    <t>140</t>
  </si>
  <si>
    <t>141</t>
  </si>
  <si>
    <t>133</t>
  </si>
  <si>
    <t>158</t>
  </si>
  <si>
    <t>270</t>
  </si>
  <si>
    <t>2. Phaûi traû daøi haïn noäi boä</t>
  </si>
  <si>
    <t>01</t>
  </si>
  <si>
    <t>02</t>
  </si>
  <si>
    <t xml:space="preserve">     -Giaûm giaù haøng baùn </t>
  </si>
  <si>
    <t>05</t>
  </si>
  <si>
    <t xml:space="preserve">     -Thueá TTÑB, thueá XK phaûi noäp</t>
  </si>
  <si>
    <t>07</t>
  </si>
  <si>
    <t>10</t>
  </si>
  <si>
    <t>11</t>
  </si>
  <si>
    <t>20</t>
  </si>
  <si>
    <t>21</t>
  </si>
  <si>
    <t>22</t>
  </si>
  <si>
    <t>30</t>
  </si>
  <si>
    <t>31</t>
  </si>
  <si>
    <t>32</t>
  </si>
  <si>
    <t>40</t>
  </si>
  <si>
    <t>50</t>
  </si>
  <si>
    <t>60</t>
  </si>
  <si>
    <t>VI.1</t>
  </si>
  <si>
    <t>VI.2</t>
  </si>
  <si>
    <t>VI.3</t>
  </si>
  <si>
    <t>VI.4</t>
  </si>
  <si>
    <t>VI.5</t>
  </si>
  <si>
    <t>VI.6</t>
  </si>
  <si>
    <t>VI.7</t>
  </si>
  <si>
    <t>VI.8</t>
  </si>
  <si>
    <t>VI.9</t>
  </si>
  <si>
    <t>VI.10</t>
  </si>
  <si>
    <t>VI.11</t>
  </si>
  <si>
    <t>VI.12</t>
  </si>
  <si>
    <t>VI.13</t>
  </si>
  <si>
    <t>VI.14</t>
  </si>
  <si>
    <t>VI.15</t>
  </si>
  <si>
    <t>VI.16</t>
  </si>
  <si>
    <t>VI.17</t>
  </si>
  <si>
    <t>VI.18</t>
  </si>
  <si>
    <t>VI.19</t>
  </si>
  <si>
    <t>VI.20</t>
  </si>
  <si>
    <t>VI.21</t>
  </si>
  <si>
    <t>VI.22</t>
  </si>
  <si>
    <t>VI.23</t>
  </si>
  <si>
    <t>VI.24</t>
  </si>
  <si>
    <t>VI.25</t>
  </si>
  <si>
    <t>154</t>
  </si>
  <si>
    <t>135</t>
  </si>
  <si>
    <t>23</t>
  </si>
  <si>
    <t>24</t>
  </si>
  <si>
    <t>25</t>
  </si>
  <si>
    <t>51</t>
  </si>
  <si>
    <t>52</t>
  </si>
  <si>
    <t>1. Tiền</t>
  </si>
  <si>
    <t>BÁO CÁO TÀI CHÍNH TÓM TẮT</t>
  </si>
  <si>
    <t>BẢNG CÂN ĐỐI KẾ TOÁN</t>
  </si>
  <si>
    <t>TÀI SẢN</t>
  </si>
  <si>
    <t>A. TÀI SẢN NGẮN HẠN</t>
  </si>
  <si>
    <t>B. TÀI SẢN DÀI HẠN</t>
  </si>
  <si>
    <t>TỔNG CỘNG TÀI SẢN</t>
  </si>
  <si>
    <t>NGUỒN VỐN</t>
  </si>
  <si>
    <t>A. NỢ PHẢI TRẢ</t>
  </si>
  <si>
    <t>B. VỐN CHỦ SỞ HỮU</t>
  </si>
  <si>
    <t>TỔNG CỘNG NGUỒN VỐN</t>
  </si>
  <si>
    <t>CÁC CHỈ TIÊU NGOÀI BẢNG CÂN ĐỐI  KẾ TOÁN</t>
  </si>
  <si>
    <t>CHỈ TIÊU</t>
  </si>
  <si>
    <t>NGUYỄN THANH PHỈ</t>
  </si>
  <si>
    <t xml:space="preserve">                         NGUYỄN THANH PHỈ</t>
  </si>
  <si>
    <t>PHẠM ĐÌNH DŨNG</t>
  </si>
  <si>
    <t>I. Tiền và các khoản tương đương tiền</t>
  </si>
  <si>
    <t>2. Các khoản tương đương tiền</t>
  </si>
  <si>
    <t>1. Đầu tư ngắn hạn</t>
  </si>
  <si>
    <t>2. Dự phòng giảm giá đầu tư ngắn hạn</t>
  </si>
  <si>
    <t>II. Các khoản đầu tư tài chính ngắn hạn</t>
  </si>
  <si>
    <t>III.Các khoản phải thu ngắn hạn</t>
  </si>
  <si>
    <t>1. Phải thu khách hàng</t>
  </si>
  <si>
    <t>3. Phải thu nội bộ ngắn hạn</t>
  </si>
  <si>
    <t>2 Trả trước cho người bán</t>
  </si>
  <si>
    <t>4. Phải thu theo tiến độ kế hoạch  hợp đồng xây dựng</t>
  </si>
  <si>
    <t>6. Dự phòng phải thu ngắn hạn</t>
  </si>
  <si>
    <t>IV.  Hàng tồn kho</t>
  </si>
  <si>
    <t>1. Hàng tồn kho</t>
  </si>
  <si>
    <t>2. Dự phòng giảm giá hàng tồn kho</t>
  </si>
  <si>
    <t>V. Tài sản ngắn hạn khác</t>
  </si>
  <si>
    <t>1. Chi phí trả trước ngắn hạn</t>
  </si>
  <si>
    <t>2. Thuế và các khoản phải thu Nhà nước</t>
  </si>
  <si>
    <t>2. Thuế GTGT được khấu trừ</t>
  </si>
  <si>
    <t>3. Tài sản ngắn hạn khác</t>
  </si>
  <si>
    <t>I. Các khoản phải thu dài hạn</t>
  </si>
  <si>
    <t xml:space="preserve">  1. Phải thu dài hạn của khách hàng</t>
  </si>
  <si>
    <t xml:space="preserve">  5. Dự phòng phải thu dài hạn khó đòi</t>
  </si>
  <si>
    <t xml:space="preserve">  2. Vốn kinh doanh của đơn vị trực thuộc</t>
  </si>
  <si>
    <t xml:space="preserve">  3. Phải thu dài hạn nội bộ</t>
  </si>
  <si>
    <t xml:space="preserve">  4. Phải thu dài hạn khác</t>
  </si>
  <si>
    <t>II. Tài sản cố định</t>
  </si>
  <si>
    <t xml:space="preserve">  1. Tài sản cố định</t>
  </si>
  <si>
    <t xml:space="preserve">       - Nguyên giá</t>
  </si>
  <si>
    <t xml:space="preserve">       - Giá trị hao mòn lũy kế</t>
  </si>
  <si>
    <t xml:space="preserve">  4. Chi phí xây dựng cơ bản dỡ dang</t>
  </si>
  <si>
    <t>III. Bất động sản đầu tư</t>
  </si>
  <si>
    <t>IV. Các khoản đầu tư tài  chính dài hạn</t>
  </si>
  <si>
    <t xml:space="preserve">  1. Đầu tư vào công ty con</t>
  </si>
  <si>
    <t xml:space="preserve">  2. Đầu tư vào công ty liên kết, liên doanh</t>
  </si>
  <si>
    <t xml:space="preserve">  3. Đầu tư dài hạn khác</t>
  </si>
  <si>
    <t xml:space="preserve">  4. Dự phòng giảm giá đầu tư tài chính dài hạn</t>
  </si>
  <si>
    <t>V. Tài sản dài hạn khác</t>
  </si>
  <si>
    <t xml:space="preserve">  1. Chi phí trả trước dài hạn</t>
  </si>
  <si>
    <t xml:space="preserve">  2. Tài sản thuế thu nhập hoãn lại</t>
  </si>
  <si>
    <t xml:space="preserve">  3. Tài sản dài hạn khác</t>
  </si>
  <si>
    <t>1. Vay và nợ ngắn hạn</t>
  </si>
  <si>
    <t>2. Phải trả người bán</t>
  </si>
  <si>
    <t>3. Người mua trả tiền trước</t>
  </si>
  <si>
    <t>4. Thuế và các khoan phải nộp cho nhà nước</t>
  </si>
  <si>
    <t>5. Phải trả người lao động</t>
  </si>
  <si>
    <t>6. Chi phí phải trả</t>
  </si>
  <si>
    <t>7. Phải trả nội bộ</t>
  </si>
  <si>
    <t>8. Phải trả theo tiến độ kế hoạch  hợp đồng xây dựng</t>
  </si>
  <si>
    <t>9. Các khoản phải trả phải nộp khác</t>
  </si>
  <si>
    <t>10. Dự phòng phải trả ngắn hạn</t>
  </si>
  <si>
    <t>II. Nợ dài hạn</t>
  </si>
  <si>
    <t>1. Phải trà dài hạn người bán</t>
  </si>
  <si>
    <t>3. Phải trả dài hạn khác</t>
  </si>
  <si>
    <t>4. Vay và nợ dài hạn</t>
  </si>
  <si>
    <t>5. Thuế thu nhập hoãn lại phải trả</t>
  </si>
  <si>
    <t>6. Dự phòng trợ cấp mất việc làm</t>
  </si>
  <si>
    <t>7. Dự phòng phải trả dài hạn</t>
  </si>
  <si>
    <t>I. Vốn chủ sở hữu</t>
  </si>
  <si>
    <t>1. Vốn đầu tư của chủ sở hữu</t>
  </si>
  <si>
    <t>2. Thặng dư vốn cổ phần</t>
  </si>
  <si>
    <t>3. Vốn khác của chủ sở hữu</t>
  </si>
  <si>
    <t>4. Cổ phiếu quỹ</t>
  </si>
  <si>
    <t>5. Chênh lệch đánh giá lại tài sản</t>
  </si>
  <si>
    <t>11. Nguốn vốn đầu tư xây dựng cơ bản</t>
  </si>
  <si>
    <t>6. Chênh lệch tỷ giá hối đoái</t>
  </si>
  <si>
    <t>7. Quỹ đầu tư phát triển</t>
  </si>
  <si>
    <t>8. Quỹ tự phòng tài chính</t>
  </si>
  <si>
    <t>9. Quỹ khác thuộc vốn chủ sở hữu</t>
  </si>
  <si>
    <t>10. Lợi nhuận sau thuế chưa phân phối</t>
  </si>
  <si>
    <t>II. Nguồn kinh phí và quỹ khác</t>
  </si>
  <si>
    <t>1. Quỹ khen thưởng, phúc lợi</t>
  </si>
  <si>
    <t>2. Nguồn kinh phí</t>
  </si>
  <si>
    <t>3. Nguồn kinh phí đã hình thành TSCĐ</t>
  </si>
  <si>
    <t>1. Tài sản thuê ngoài</t>
  </si>
  <si>
    <t>2. Vật tư, hàng hóa nhận giữ hộ, nhận gia công</t>
  </si>
  <si>
    <t>3. Hàng hóa nhận bán hộ, nhận ký gửi, ký cược</t>
  </si>
  <si>
    <t>4. Nợ khó đòi đã xử lý</t>
  </si>
  <si>
    <t>5. Ngoại tệ các loại</t>
  </si>
  <si>
    <t>6. Dự toán chi sự nghiệp, dự án</t>
  </si>
  <si>
    <t>Người lập biểu</t>
  </si>
  <si>
    <t xml:space="preserve">                                Người lập biểu</t>
  </si>
  <si>
    <t>Tổng Giám Đốc</t>
  </si>
  <si>
    <t>Mã số</t>
  </si>
  <si>
    <t>mã số</t>
  </si>
  <si>
    <t>Thuyết minh</t>
  </si>
  <si>
    <r>
      <t xml:space="preserve">18. Thu nhaäp treân moãi coå phieáu </t>
    </r>
    <r>
      <rPr>
        <b/>
        <sz val="10"/>
        <color indexed="9"/>
        <rFont val="Times New Roman"/>
        <family val="1"/>
      </rPr>
      <t>(EPS)</t>
    </r>
  </si>
  <si>
    <r>
      <t xml:space="preserve">19. Coå töùc treân moãi coá phieáu </t>
    </r>
    <r>
      <rPr>
        <b/>
        <sz val="10"/>
        <color indexed="9"/>
        <rFont val="Times New Roman"/>
        <family val="1"/>
      </rPr>
      <t>(DPS)</t>
    </r>
  </si>
  <si>
    <t>KẾT QUẢ HOẠT ĐỘNG KINH DOANH</t>
  </si>
  <si>
    <t>1.Doanh thu bán hàng và cung cấp dịch vụ</t>
  </si>
  <si>
    <t>2. Các khoản giảm trừ</t>
  </si>
  <si>
    <t xml:space="preserve">     -Hàng bán bị trả lại</t>
  </si>
  <si>
    <t>3.Doanh thu thuần (10 = 01 - 02)</t>
  </si>
  <si>
    <t>4. Giá vốn hàng bán</t>
  </si>
  <si>
    <t>5. Lợi nhuận gộp về bán hàng và cung cấp dịch vụ
(20 = 10 - 11)</t>
  </si>
  <si>
    <t>6. Doanh thu hoạt động tài chính</t>
  </si>
  <si>
    <t>7. Chi phí tài chính</t>
  </si>
  <si>
    <t xml:space="preserve">     -Trong đó: Chi phí lãi vay</t>
  </si>
  <si>
    <t>8. Chi phí bán hàng</t>
  </si>
  <si>
    <t>9. Chi phí quản lý doanh nghiệp</t>
  </si>
  <si>
    <t>10. Lợi nhuận thuần từ hoạt động kinh doanh
           [30 = 20 +(21-22)- (24 + 25)]</t>
  </si>
  <si>
    <t>11. Thu nhập khác</t>
  </si>
  <si>
    <t>12. Chi phí khác</t>
  </si>
  <si>
    <t>13. Lợi nhuận khác (50=41-42)</t>
  </si>
  <si>
    <t>14. Tổng lợi nhuận kế toán truớc thuế (50=30+40)</t>
  </si>
  <si>
    <t>16. Chi phí thuế TNDN hoãn lại</t>
  </si>
  <si>
    <t>17. Lợi nhuận sau thuế  TNDN (60=50-51-52)</t>
  </si>
  <si>
    <t xml:space="preserve">  Người lập biểu</t>
  </si>
  <si>
    <t>Số dư đầu kỳ</t>
  </si>
  <si>
    <t>Số dư cuối kỳ</t>
  </si>
  <si>
    <t>Nội dung</t>
  </si>
  <si>
    <t>STT</t>
  </si>
  <si>
    <t>I</t>
  </si>
  <si>
    <t>I. Nợ ngắn hạn</t>
  </si>
  <si>
    <t>Các khoản đầu tư tài chính ngắn hạn</t>
  </si>
  <si>
    <t>Tiền và các khoản tương đương tiền</t>
  </si>
  <si>
    <t>Các khoản phải thu ngắn hạn</t>
  </si>
  <si>
    <t>Hàng tồn kho</t>
  </si>
  <si>
    <t>Tài sản ngắn hạn khác</t>
  </si>
  <si>
    <t>Các khoản phải thu dài hạn</t>
  </si>
  <si>
    <t>Tài sản cố định</t>
  </si>
  <si>
    <t>II</t>
  </si>
  <si>
    <t>Bất động sản đầu tư</t>
  </si>
  <si>
    <t>Các khoản đầu tư tài  chính dài hạn</t>
  </si>
  <si>
    <t>Tài sản dài hạn khác</t>
  </si>
  <si>
    <t>III</t>
  </si>
  <si>
    <t>Tổng tài sản</t>
  </si>
  <si>
    <t>IV</t>
  </si>
  <si>
    <t>Nguồn vốn chủ sở hữu</t>
  </si>
  <si>
    <t>Nợ phải trả</t>
  </si>
  <si>
    <t>Nợ ngắn hạn</t>
  </si>
  <si>
    <t>Nợ dài hạn</t>
  </si>
  <si>
    <t>V</t>
  </si>
  <si>
    <t xml:space="preserve">        -Thặng dư vốn cổ phần</t>
  </si>
  <si>
    <t xml:space="preserve">        -Vốn đầu tư của chủ sở hữu</t>
  </si>
  <si>
    <t xml:space="preserve">        - Cổ phiếu quỹ</t>
  </si>
  <si>
    <t xml:space="preserve">        - Các quỹ</t>
  </si>
  <si>
    <t xml:space="preserve">        - Lợi nhuận sau thuế chưa phân phối</t>
  </si>
  <si>
    <t>Vốn chủ sở hữu</t>
  </si>
  <si>
    <t>Nguồn kinh phí và quỹ khác</t>
  </si>
  <si>
    <t>Tổng nguồn vốn</t>
  </si>
  <si>
    <t>Tài sản ngắn hạn</t>
  </si>
  <si>
    <t>Tài sản dài hạn</t>
  </si>
  <si>
    <t>Doanh thu bán hàng và cung cấp dịch vụ</t>
  </si>
  <si>
    <t>Các khoản giảm trừ</t>
  </si>
  <si>
    <t>Giá vốn hàng bán</t>
  </si>
  <si>
    <t>Doanh thu hoạt động tài chính</t>
  </si>
  <si>
    <t>Chi phí tài chính</t>
  </si>
  <si>
    <t>Chi phí bán hàng</t>
  </si>
  <si>
    <t>Chi phí quản lý doanh nghiệp</t>
  </si>
  <si>
    <t>Thu nhập khác</t>
  </si>
  <si>
    <t>Chi phí khác</t>
  </si>
  <si>
    <t>Lợi nhuận gộp về bán hàng và cung cấp dịch vụ</t>
  </si>
  <si>
    <t>Lợi nhuận thuần từ hoạt động kinh doanh</t>
  </si>
  <si>
    <t>Lợi nhuận khác</t>
  </si>
  <si>
    <t xml:space="preserve">Lợi nhuận sau thuế  TNDN </t>
  </si>
  <si>
    <t xml:space="preserve">Tổng lợi nhuận truớc thuế </t>
  </si>
  <si>
    <t>Chỉ tiêu</t>
  </si>
  <si>
    <t>Lũy kế</t>
  </si>
  <si>
    <t>CÔNG TY CỔ PHẦN VIỄN LIÊN</t>
  </si>
  <si>
    <t xml:space="preserve">64 PHẠM NGỌC THẠCH, P6, Q3 </t>
  </si>
  <si>
    <t xml:space="preserve">I. BẢNG CÂN ĐỐI KẾ TOÁN </t>
  </si>
  <si>
    <t xml:space="preserve">II- KẾT QUẢ HOẠT ĐỘNG SẢN XUẤT KINH DOANH </t>
  </si>
  <si>
    <t>Doanh thu thuần về bán hàng và dịch vụ</t>
  </si>
  <si>
    <t>Số đầu năm</t>
  </si>
  <si>
    <t>Năm 2006</t>
  </si>
  <si>
    <t>Năm 2005</t>
  </si>
  <si>
    <t xml:space="preserve">Quý </t>
  </si>
  <si>
    <t>Lũy kế từ đầu năm đến cuối quý này</t>
  </si>
  <si>
    <t>Thuế thu nhập phải nộp (*)</t>
  </si>
  <si>
    <t>15. Chi phí thuế TNDN hiện hành (*)</t>
  </si>
  <si>
    <t>5. Các khoản phải thu khác</t>
  </si>
  <si>
    <t xml:space="preserve">18. Lãi cơ bản trên cổ phiếu </t>
  </si>
  <si>
    <t>Cổ tức trên mỗi cổ phiếu</t>
  </si>
  <si>
    <t xml:space="preserve">Thu nhập trên mỗi cổ phiếu </t>
  </si>
  <si>
    <t>Ngày 31 tháng 12 năm 2006</t>
  </si>
  <si>
    <t>Ngày 19 tháng 01 năm 2007</t>
  </si>
  <si>
    <t>Số cuối Quý IV/2006</t>
  </si>
  <si>
    <t>QUÝ IV NĂM 2006</t>
  </si>
  <si>
    <t>Lập ngày 19 tháng 01 năm 2007</t>
  </si>
  <si>
    <t>Quý IV/2006</t>
  </si>
  <si>
    <t>QUÝ IV / 2006</t>
  </si>
  <si>
    <t>QUÝ IV/ 2005</t>
  </si>
  <si>
    <t xml:space="preserve">        - Quỹ khen thưởng phúc lợi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</si>
</sst>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\ \ "/>
    <numFmt numFmtId="173" formatCode="\ @"/>
    <numFmt numFmtId="174" formatCode="#,##0._);[Red]\(#,##0.\)"/>
    <numFmt numFmtId="175" formatCode="0_);\(0\)"/>
    <numFmt numFmtId="176" formatCode="_(* #,##0.0_);_(* \(#,##0.0\);_(* &quot;-&quot;??_);_(@_)"/>
    <numFmt numFmtId="177" formatCode="_(* #,##0_);_(* \(#,##0\);_(* &quot;-&quot;??_);_(@_)"/>
    <numFmt numFmtId="178" formatCode="_-* #,##0_-;\-* #,##0_-;_-* &quot;-&quot;??_-;_-@_-"/>
  </numFmts>
  <fonts count="26">
    <font>
      <sz val="10"/>
      <name val="VNI-Times"/>
      <family val="0"/>
    </font>
    <font>
      <sz val="8"/>
      <name val="VNI-Times"/>
      <family val="0"/>
    </font>
    <font>
      <u val="single"/>
      <sz val="10"/>
      <color indexed="12"/>
      <name val="VNI-Times"/>
      <family val="0"/>
    </font>
    <font>
      <u val="single"/>
      <sz val="10"/>
      <color indexed="36"/>
      <name val="VNI-Times"/>
      <family val="0"/>
    </font>
    <font>
      <b/>
      <sz val="11"/>
      <name val="VNI-Times"/>
      <family val="0"/>
    </font>
    <font>
      <sz val="10"/>
      <name val="Times New Roman"/>
      <family val="1"/>
    </font>
    <font>
      <sz val="15"/>
      <name val="Times New Roman"/>
      <family val="1"/>
    </font>
    <font>
      <sz val="16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8"/>
      <color indexed="9"/>
      <name val="Times New Roman"/>
      <family val="1"/>
    </font>
    <font>
      <b/>
      <sz val="11"/>
      <color indexed="9"/>
      <name val="Times New Roman"/>
      <family val="1"/>
    </font>
    <font>
      <b/>
      <sz val="16"/>
      <name val="Times New Roman"/>
      <family val="1"/>
    </font>
    <font>
      <sz val="13"/>
      <name val="Times New Roman"/>
      <family val="1"/>
    </font>
    <font>
      <sz val="9"/>
      <name val="Times New Roman"/>
      <family val="1"/>
    </font>
    <font>
      <sz val="10"/>
      <color indexed="10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9"/>
      <color indexed="9"/>
      <name val="Times New Roman"/>
      <family val="1"/>
    </font>
    <font>
      <b/>
      <sz val="18"/>
      <name val="Times New Roman"/>
      <family val="1"/>
    </font>
    <font>
      <b/>
      <sz val="9"/>
      <name val="Times New Roman"/>
      <family val="1"/>
    </font>
    <font>
      <sz val="11"/>
      <name val="VNI-Times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 style="thin"/>
      <top>
        <color indexed="63"/>
      </top>
      <bottom style="dotted"/>
    </border>
    <border>
      <left style="thin"/>
      <right style="thin"/>
      <top style="double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dotted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5">
    <xf numFmtId="0" fontId="0" fillId="0" borderId="0" xfId="0" applyAlignment="1">
      <alignment/>
    </xf>
    <xf numFmtId="0" fontId="0" fillId="0" borderId="0" xfId="0" applyBorder="1" applyAlignment="1">
      <alignment/>
    </xf>
    <xf numFmtId="172" fontId="4" fillId="0" borderId="1" xfId="0" applyNumberFormat="1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Continuous"/>
    </xf>
    <xf numFmtId="49" fontId="5" fillId="0" borderId="0" xfId="0" applyNumberFormat="1" applyFont="1" applyAlignment="1">
      <alignment horizontal="centerContinuous"/>
    </xf>
    <xf numFmtId="49" fontId="5" fillId="0" borderId="0" xfId="0" applyNumberFormat="1" applyFont="1" applyAlignment="1">
      <alignment horizontal="right"/>
    </xf>
    <xf numFmtId="172" fontId="5" fillId="0" borderId="0" xfId="0" applyNumberFormat="1" applyFont="1" applyAlignment="1">
      <alignment horizontal="centerContinuous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49" fontId="5" fillId="0" borderId="0" xfId="0" applyNumberFormat="1" applyFont="1" applyAlignment="1">
      <alignment/>
    </xf>
    <xf numFmtId="172" fontId="5" fillId="0" borderId="0" xfId="0" applyNumberFormat="1" applyFont="1" applyAlignment="1">
      <alignment/>
    </xf>
    <xf numFmtId="0" fontId="8" fillId="0" borderId="2" xfId="0" applyFont="1" applyBorder="1" applyAlignment="1">
      <alignment horizontal="center" vertical="center"/>
    </xf>
    <xf numFmtId="49" fontId="8" fillId="0" borderId="2" xfId="0" applyNumberFormat="1" applyFont="1" applyBorder="1" applyAlignment="1">
      <alignment horizontal="center" vertical="center" wrapText="1"/>
    </xf>
    <xf numFmtId="0" fontId="11" fillId="0" borderId="0" xfId="0" applyFont="1" applyAlignment="1">
      <alignment/>
    </xf>
    <xf numFmtId="0" fontId="11" fillId="0" borderId="2" xfId="0" applyFont="1" applyBorder="1" applyAlignment="1">
      <alignment horizontal="center"/>
    </xf>
    <xf numFmtId="49" fontId="11" fillId="0" borderId="3" xfId="0" applyNumberFormat="1" applyFont="1" applyBorder="1" applyAlignment="1">
      <alignment horizontal="center"/>
    </xf>
    <xf numFmtId="173" fontId="8" fillId="0" borderId="4" xfId="0" applyNumberFormat="1" applyFont="1" applyBorder="1" applyAlignment="1">
      <alignment/>
    </xf>
    <xf numFmtId="49" fontId="8" fillId="0" borderId="4" xfId="0" applyNumberFormat="1" applyFont="1" applyBorder="1" applyAlignment="1">
      <alignment horizontal="center"/>
    </xf>
    <xf numFmtId="172" fontId="8" fillId="0" borderId="4" xfId="0" applyNumberFormat="1" applyFont="1" applyBorder="1" applyAlignment="1">
      <alignment/>
    </xf>
    <xf numFmtId="173" fontId="8" fillId="0" borderId="1" xfId="0" applyNumberFormat="1" applyFont="1" applyBorder="1" applyAlignment="1">
      <alignment/>
    </xf>
    <xf numFmtId="49" fontId="8" fillId="0" borderId="1" xfId="0" applyNumberFormat="1" applyFont="1" applyBorder="1" applyAlignment="1">
      <alignment horizontal="center"/>
    </xf>
    <xf numFmtId="172" fontId="8" fillId="0" borderId="1" xfId="0" applyNumberFormat="1" applyFont="1" applyBorder="1" applyAlignment="1">
      <alignment/>
    </xf>
    <xf numFmtId="173" fontId="10" fillId="0" borderId="1" xfId="0" applyNumberFormat="1" applyFont="1" applyBorder="1" applyAlignment="1">
      <alignment/>
    </xf>
    <xf numFmtId="49" fontId="10" fillId="0" borderId="1" xfId="0" applyNumberFormat="1" applyFont="1" applyBorder="1" applyAlignment="1">
      <alignment horizontal="center"/>
    </xf>
    <xf numFmtId="172" fontId="10" fillId="0" borderId="1" xfId="0" applyNumberFormat="1" applyFont="1" applyBorder="1" applyAlignment="1">
      <alignment/>
    </xf>
    <xf numFmtId="3" fontId="10" fillId="0" borderId="1" xfId="0" applyNumberFormat="1" applyFont="1" applyBorder="1" applyAlignment="1">
      <alignment horizontal="right"/>
    </xf>
    <xf numFmtId="0" fontId="10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3" fontId="8" fillId="0" borderId="1" xfId="0" applyNumberFormat="1" applyFont="1" applyBorder="1" applyAlignment="1">
      <alignment horizontal="right"/>
    </xf>
    <xf numFmtId="173" fontId="10" fillId="0" borderId="1" xfId="0" applyNumberFormat="1" applyFont="1" applyBorder="1" applyAlignment="1" quotePrefix="1">
      <alignment/>
    </xf>
    <xf numFmtId="173" fontId="10" fillId="0" borderId="5" xfId="0" applyNumberFormat="1" applyFont="1" applyBorder="1" applyAlignment="1" quotePrefix="1">
      <alignment/>
    </xf>
    <xf numFmtId="0" fontId="10" fillId="0" borderId="5" xfId="0" applyFont="1" applyBorder="1" applyAlignment="1">
      <alignment horizontal="center"/>
    </xf>
    <xf numFmtId="3" fontId="10" fillId="0" borderId="5" xfId="0" applyNumberFormat="1" applyFont="1" applyBorder="1" applyAlignment="1">
      <alignment horizontal="right"/>
    </xf>
    <xf numFmtId="172" fontId="10" fillId="0" borderId="5" xfId="0" applyNumberFormat="1" applyFont="1" applyBorder="1" applyAlignment="1">
      <alignment/>
    </xf>
    <xf numFmtId="173" fontId="10" fillId="0" borderId="0" xfId="0" applyNumberFormat="1" applyFont="1" applyBorder="1" applyAlignment="1" quotePrefix="1">
      <alignment/>
    </xf>
    <xf numFmtId="0" fontId="10" fillId="0" borderId="0" xfId="0" applyFont="1" applyBorder="1" applyAlignment="1">
      <alignment horizontal="center"/>
    </xf>
    <xf numFmtId="3" fontId="10" fillId="0" borderId="0" xfId="0" applyNumberFormat="1" applyFont="1" applyBorder="1" applyAlignment="1">
      <alignment horizontal="right"/>
    </xf>
    <xf numFmtId="172" fontId="10" fillId="0" borderId="0" xfId="0" applyNumberFormat="1" applyFont="1" applyBorder="1" applyAlignment="1">
      <alignment/>
    </xf>
    <xf numFmtId="173" fontId="10" fillId="0" borderId="6" xfId="0" applyNumberFormat="1" applyFont="1" applyBorder="1" applyAlignment="1" quotePrefix="1">
      <alignment/>
    </xf>
    <xf numFmtId="0" fontId="10" fillId="0" borderId="6" xfId="0" applyFont="1" applyBorder="1" applyAlignment="1">
      <alignment horizontal="center"/>
    </xf>
    <xf numFmtId="3" fontId="10" fillId="0" borderId="6" xfId="0" applyNumberFormat="1" applyFont="1" applyBorder="1" applyAlignment="1">
      <alignment horizontal="right"/>
    </xf>
    <xf numFmtId="172" fontId="10" fillId="0" borderId="6" xfId="0" applyNumberFormat="1" applyFont="1" applyBorder="1" applyAlignment="1">
      <alignment/>
    </xf>
    <xf numFmtId="37" fontId="10" fillId="0" borderId="1" xfId="0" applyNumberFormat="1" applyFont="1" applyBorder="1" applyAlignment="1">
      <alignment/>
    </xf>
    <xf numFmtId="177" fontId="10" fillId="0" borderId="1" xfId="15" applyNumberFormat="1" applyFont="1" applyBorder="1" applyAlignment="1">
      <alignment/>
    </xf>
    <xf numFmtId="173" fontId="8" fillId="0" borderId="7" xfId="0" applyNumberFormat="1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172" fontId="8" fillId="0" borderId="7" xfId="0" applyNumberFormat="1" applyFont="1" applyBorder="1" applyAlignment="1">
      <alignment/>
    </xf>
    <xf numFmtId="173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3" fontId="8" fillId="0" borderId="0" xfId="0" applyNumberFormat="1" applyFont="1" applyBorder="1" applyAlignment="1">
      <alignment horizontal="right"/>
    </xf>
    <xf numFmtId="172" fontId="8" fillId="0" borderId="0" xfId="0" applyNumberFormat="1" applyFont="1" applyBorder="1" applyAlignment="1">
      <alignment/>
    </xf>
    <xf numFmtId="172" fontId="8" fillId="0" borderId="2" xfId="0" applyNumberFormat="1" applyFont="1" applyBorder="1" applyAlignment="1">
      <alignment horizontal="center" vertical="center"/>
    </xf>
    <xf numFmtId="49" fontId="10" fillId="0" borderId="2" xfId="0" applyNumberFormat="1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3" fontId="10" fillId="0" borderId="2" xfId="0" applyNumberFormat="1" applyFont="1" applyBorder="1" applyAlignment="1">
      <alignment horizontal="right"/>
    </xf>
    <xf numFmtId="0" fontId="8" fillId="0" borderId="4" xfId="0" applyFont="1" applyBorder="1" applyAlignment="1">
      <alignment horizontal="center"/>
    </xf>
    <xf numFmtId="0" fontId="5" fillId="0" borderId="0" xfId="0" applyFont="1" applyBorder="1" applyAlignment="1">
      <alignment/>
    </xf>
    <xf numFmtId="173" fontId="10" fillId="0" borderId="5" xfId="0" applyNumberFormat="1" applyFont="1" applyBorder="1" applyAlignment="1">
      <alignment/>
    </xf>
    <xf numFmtId="173" fontId="10" fillId="0" borderId="6" xfId="0" applyNumberFormat="1" applyFont="1" applyBorder="1" applyAlignment="1">
      <alignment/>
    </xf>
    <xf numFmtId="172" fontId="8" fillId="0" borderId="1" xfId="0" applyNumberFormat="1" applyFont="1" applyBorder="1" applyAlignment="1">
      <alignment/>
    </xf>
    <xf numFmtId="0" fontId="10" fillId="0" borderId="0" xfId="0" applyFont="1" applyAlignment="1">
      <alignment/>
    </xf>
    <xf numFmtId="172" fontId="10" fillId="0" borderId="0" xfId="0" applyNumberFormat="1" applyFont="1" applyAlignment="1">
      <alignment horizontal="right"/>
    </xf>
    <xf numFmtId="0" fontId="12" fillId="0" borderId="0" xfId="0" applyFont="1" applyAlignment="1">
      <alignment horizontal="center"/>
    </xf>
    <xf numFmtId="0" fontId="10" fillId="0" borderId="4" xfId="0" applyFont="1" applyBorder="1" applyAlignment="1">
      <alignment/>
    </xf>
    <xf numFmtId="0" fontId="10" fillId="0" borderId="4" xfId="0" applyFont="1" applyBorder="1" applyAlignment="1">
      <alignment horizontal="right"/>
    </xf>
    <xf numFmtId="0" fontId="10" fillId="0" borderId="1" xfId="0" applyFont="1" applyBorder="1" applyAlignment="1">
      <alignment/>
    </xf>
    <xf numFmtId="0" fontId="10" fillId="0" borderId="1" xfId="0" applyFont="1" applyBorder="1" applyAlignment="1">
      <alignment horizontal="right"/>
    </xf>
    <xf numFmtId="0" fontId="10" fillId="0" borderId="8" xfId="0" applyFont="1" applyBorder="1" applyAlignment="1">
      <alignment/>
    </xf>
    <xf numFmtId="0" fontId="10" fillId="0" borderId="8" xfId="0" applyFont="1" applyBorder="1" applyAlignment="1">
      <alignment horizontal="right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49" fontId="14" fillId="0" borderId="3" xfId="0" applyNumberFormat="1" applyFont="1" applyBorder="1" applyAlignment="1">
      <alignment horizontal="center"/>
    </xf>
    <xf numFmtId="0" fontId="17" fillId="0" borderId="0" xfId="0" applyFont="1" applyAlignment="1">
      <alignment horizontal="centerContinuous"/>
    </xf>
    <xf numFmtId="49" fontId="8" fillId="0" borderId="0" xfId="0" applyNumberFormat="1" applyFont="1" applyAlignment="1">
      <alignment horizontal="center"/>
    </xf>
    <xf numFmtId="3" fontId="5" fillId="0" borderId="0" xfId="0" applyNumberFormat="1" applyFont="1" applyAlignment="1">
      <alignment/>
    </xf>
    <xf numFmtId="0" fontId="18" fillId="0" borderId="5" xfId="0" applyFont="1" applyBorder="1" applyAlignment="1">
      <alignment horizontal="center"/>
    </xf>
    <xf numFmtId="49" fontId="18" fillId="0" borderId="5" xfId="0" applyNumberFormat="1" applyFont="1" applyBorder="1" applyAlignment="1">
      <alignment horizontal="center"/>
    </xf>
    <xf numFmtId="0" fontId="13" fillId="0" borderId="1" xfId="0" applyFont="1" applyBorder="1" applyAlignment="1">
      <alignment/>
    </xf>
    <xf numFmtId="172" fontId="5" fillId="0" borderId="0" xfId="0" applyNumberFormat="1" applyFont="1" applyBorder="1" applyAlignment="1">
      <alignment/>
    </xf>
    <xf numFmtId="37" fontId="10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0" fontId="8" fillId="0" borderId="9" xfId="0" applyFont="1" applyBorder="1" applyAlignment="1">
      <alignment/>
    </xf>
    <xf numFmtId="172" fontId="8" fillId="0" borderId="9" xfId="0" applyNumberFormat="1" applyFont="1" applyBorder="1" applyAlignment="1">
      <alignment/>
    </xf>
    <xf numFmtId="0" fontId="10" fillId="0" borderId="9" xfId="0" applyFont="1" applyBorder="1" applyAlignment="1">
      <alignment/>
    </xf>
    <xf numFmtId="172" fontId="10" fillId="0" borderId="9" xfId="0" applyNumberFormat="1" applyFont="1" applyBorder="1" applyAlignment="1">
      <alignment/>
    </xf>
    <xf numFmtId="0" fontId="8" fillId="0" borderId="9" xfId="0" applyFont="1" applyBorder="1" applyAlignment="1">
      <alignment wrapText="1"/>
    </xf>
    <xf numFmtId="0" fontId="8" fillId="0" borderId="9" xfId="0" applyFont="1" applyBorder="1" applyAlignment="1">
      <alignment vertical="center" wrapText="1"/>
    </xf>
    <xf numFmtId="37" fontId="8" fillId="0" borderId="9" xfId="0" applyNumberFormat="1" applyFont="1" applyBorder="1" applyAlignment="1">
      <alignment/>
    </xf>
    <xf numFmtId="37" fontId="10" fillId="0" borderId="9" xfId="0" applyNumberFormat="1" applyFont="1" applyBorder="1" applyAlignment="1">
      <alignment/>
    </xf>
    <xf numFmtId="173" fontId="8" fillId="0" borderId="9" xfId="0" applyNumberFormat="1" applyFont="1" applyBorder="1" applyAlignment="1">
      <alignment/>
    </xf>
    <xf numFmtId="3" fontId="8" fillId="0" borderId="9" xfId="0" applyNumberFormat="1" applyFont="1" applyBorder="1" applyAlignment="1">
      <alignment/>
    </xf>
    <xf numFmtId="3" fontId="10" fillId="0" borderId="9" xfId="0" applyNumberFormat="1" applyFont="1" applyBorder="1" applyAlignment="1">
      <alignment/>
    </xf>
    <xf numFmtId="173" fontId="8" fillId="0" borderId="9" xfId="0" applyNumberFormat="1" applyFont="1" applyBorder="1" applyAlignment="1">
      <alignment horizontal="left"/>
    </xf>
    <xf numFmtId="173" fontId="10" fillId="0" borderId="9" xfId="0" applyNumberFormat="1" applyFont="1" applyBorder="1" applyAlignment="1">
      <alignment/>
    </xf>
    <xf numFmtId="0" fontId="10" fillId="0" borderId="10" xfId="0" applyFont="1" applyBorder="1" applyAlignment="1">
      <alignment/>
    </xf>
    <xf numFmtId="173" fontId="8" fillId="0" borderId="10" xfId="0" applyNumberFormat="1" applyFont="1" applyBorder="1" applyAlignment="1">
      <alignment horizontal="left"/>
    </xf>
    <xf numFmtId="0" fontId="10" fillId="0" borderId="11" xfId="0" applyFont="1" applyBorder="1" applyAlignment="1">
      <alignment/>
    </xf>
    <xf numFmtId="173" fontId="8" fillId="0" borderId="11" xfId="0" applyNumberFormat="1" applyFont="1" applyBorder="1" applyAlignment="1">
      <alignment/>
    </xf>
    <xf numFmtId="0" fontId="8" fillId="0" borderId="11" xfId="0" applyFont="1" applyBorder="1" applyAlignment="1">
      <alignment/>
    </xf>
    <xf numFmtId="0" fontId="9" fillId="0" borderId="2" xfId="0" applyFont="1" applyBorder="1" applyAlignment="1">
      <alignment horizontal="center"/>
    </xf>
    <xf numFmtId="172" fontId="8" fillId="0" borderId="11" xfId="0" applyNumberFormat="1" applyFont="1" applyBorder="1" applyAlignment="1">
      <alignment/>
    </xf>
    <xf numFmtId="0" fontId="8" fillId="0" borderId="2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8" fillId="0" borderId="0" xfId="0" applyFont="1" applyBorder="1" applyAlignment="1">
      <alignment/>
    </xf>
    <xf numFmtId="49" fontId="22" fillId="0" borderId="5" xfId="0" applyNumberFormat="1" applyFont="1" applyBorder="1" applyAlignment="1">
      <alignment horizontal="center"/>
    </xf>
    <xf numFmtId="49" fontId="13" fillId="0" borderId="2" xfId="0" applyNumberFormat="1" applyFont="1" applyBorder="1" applyAlignment="1">
      <alignment horizontal="center" vertical="center" wrapText="1"/>
    </xf>
    <xf numFmtId="172" fontId="13" fillId="0" borderId="2" xfId="0" applyNumberFormat="1" applyFont="1" applyBorder="1" applyAlignment="1">
      <alignment horizontal="center" vertical="center" wrapText="1"/>
    </xf>
    <xf numFmtId="3" fontId="10" fillId="0" borderId="11" xfId="0" applyNumberFormat="1" applyFont="1" applyBorder="1" applyAlignment="1">
      <alignment/>
    </xf>
    <xf numFmtId="3" fontId="8" fillId="0" borderId="10" xfId="0" applyNumberFormat="1" applyFont="1" applyBorder="1" applyAlignment="1">
      <alignment/>
    </xf>
    <xf numFmtId="0" fontId="13" fillId="0" borderId="12" xfId="0" applyFont="1" applyBorder="1" applyAlignment="1">
      <alignment/>
    </xf>
    <xf numFmtId="49" fontId="8" fillId="0" borderId="12" xfId="0" applyNumberFormat="1" applyFont="1" applyBorder="1" applyAlignment="1">
      <alignment horizontal="center"/>
    </xf>
    <xf numFmtId="49" fontId="15" fillId="0" borderId="12" xfId="0" applyNumberFormat="1" applyFont="1" applyBorder="1" applyAlignment="1">
      <alignment horizontal="center"/>
    </xf>
    <xf numFmtId="172" fontId="13" fillId="0" borderId="12" xfId="0" applyNumberFormat="1" applyFont="1" applyBorder="1" applyAlignment="1">
      <alignment/>
    </xf>
    <xf numFmtId="0" fontId="13" fillId="0" borderId="9" xfId="0" applyFont="1" applyBorder="1" applyAlignment="1">
      <alignment/>
    </xf>
    <xf numFmtId="49" fontId="8" fillId="0" borderId="9" xfId="0" applyNumberFormat="1" applyFont="1" applyBorder="1" applyAlignment="1">
      <alignment horizontal="center"/>
    </xf>
    <xf numFmtId="49" fontId="15" fillId="0" borderId="9" xfId="0" applyNumberFormat="1" applyFont="1" applyBorder="1" applyAlignment="1">
      <alignment horizontal="center"/>
    </xf>
    <xf numFmtId="172" fontId="13" fillId="0" borderId="9" xfId="0" applyNumberFormat="1" applyFont="1" applyBorder="1" applyAlignment="1">
      <alignment/>
    </xf>
    <xf numFmtId="0" fontId="5" fillId="0" borderId="9" xfId="0" applyFont="1" applyBorder="1" applyAlignment="1">
      <alignment/>
    </xf>
    <xf numFmtId="49" fontId="5" fillId="0" borderId="9" xfId="0" applyNumberFormat="1" applyFont="1" applyBorder="1" applyAlignment="1">
      <alignment horizontal="center"/>
    </xf>
    <xf numFmtId="49" fontId="21" fillId="0" borderId="9" xfId="0" applyNumberFormat="1" applyFont="1" applyBorder="1" applyAlignment="1">
      <alignment horizontal="center"/>
    </xf>
    <xf numFmtId="172" fontId="5" fillId="0" borderId="9" xfId="0" applyNumberFormat="1" applyFont="1" applyBorder="1" applyAlignment="1">
      <alignment/>
    </xf>
    <xf numFmtId="0" fontId="24" fillId="0" borderId="9" xfId="0" applyFont="1" applyBorder="1" applyAlignment="1">
      <alignment wrapText="1"/>
    </xf>
    <xf numFmtId="49" fontId="8" fillId="0" borderId="9" xfId="0" applyNumberFormat="1" applyFont="1" applyBorder="1" applyAlignment="1">
      <alignment horizontal="center" vertical="center"/>
    </xf>
    <xf numFmtId="0" fontId="13" fillId="0" borderId="9" xfId="0" applyFont="1" applyBorder="1" applyAlignment="1">
      <alignment vertical="center" wrapText="1"/>
    </xf>
    <xf numFmtId="37" fontId="13" fillId="0" borderId="9" xfId="0" applyNumberFormat="1" applyFont="1" applyBorder="1" applyAlignment="1">
      <alignment/>
    </xf>
    <xf numFmtId="172" fontId="19" fillId="0" borderId="9" xfId="0" applyNumberFormat="1" applyFont="1" applyBorder="1" applyAlignment="1">
      <alignment/>
    </xf>
    <xf numFmtId="37" fontId="5" fillId="0" borderId="9" xfId="0" applyNumberFormat="1" applyFont="1" applyBorder="1" applyAlignment="1">
      <alignment/>
    </xf>
    <xf numFmtId="0" fontId="10" fillId="0" borderId="0" xfId="0" applyFont="1" applyBorder="1" applyAlignment="1">
      <alignment wrapText="1"/>
    </xf>
    <xf numFmtId="0" fontId="13" fillId="0" borderId="0" xfId="0" applyFont="1" applyBorder="1" applyAlignment="1">
      <alignment/>
    </xf>
    <xf numFmtId="49" fontId="8" fillId="0" borderId="0" xfId="0" applyNumberFormat="1" applyFont="1" applyBorder="1" applyAlignment="1">
      <alignment horizontal="center"/>
    </xf>
    <xf numFmtId="49" fontId="15" fillId="0" borderId="0" xfId="0" applyNumberFormat="1" applyFont="1" applyBorder="1" applyAlignment="1">
      <alignment horizontal="center"/>
    </xf>
    <xf numFmtId="172" fontId="13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0" fontId="5" fillId="2" borderId="0" xfId="0" applyFont="1" applyFill="1" applyAlignment="1">
      <alignment/>
    </xf>
    <xf numFmtId="0" fontId="5" fillId="2" borderId="0" xfId="0" applyFont="1" applyFill="1" applyBorder="1" applyAlignment="1">
      <alignment/>
    </xf>
    <xf numFmtId="172" fontId="5" fillId="2" borderId="0" xfId="0" applyNumberFormat="1" applyFont="1" applyFill="1" applyBorder="1" applyAlignment="1">
      <alignment/>
    </xf>
    <xf numFmtId="3" fontId="25" fillId="2" borderId="0" xfId="0" applyNumberFormat="1" applyFont="1" applyFill="1" applyBorder="1" applyAlignment="1">
      <alignment horizontal="right"/>
    </xf>
    <xf numFmtId="0" fontId="13" fillId="0" borderId="10" xfId="0" applyFont="1" applyBorder="1" applyAlignment="1">
      <alignment/>
    </xf>
    <xf numFmtId="49" fontId="8" fillId="0" borderId="10" xfId="0" applyNumberFormat="1" applyFont="1" applyBorder="1" applyAlignment="1">
      <alignment horizontal="center"/>
    </xf>
    <xf numFmtId="49" fontId="15" fillId="0" borderId="10" xfId="0" applyNumberFormat="1" applyFont="1" applyBorder="1" applyAlignment="1">
      <alignment horizontal="center"/>
    </xf>
    <xf numFmtId="37" fontId="5" fillId="0" borderId="10" xfId="0" applyNumberFormat="1" applyFont="1" applyBorder="1" applyAlignment="1">
      <alignment/>
    </xf>
    <xf numFmtId="3" fontId="5" fillId="0" borderId="9" xfId="0" applyNumberFormat="1" applyFont="1" applyBorder="1" applyAlignment="1">
      <alignment/>
    </xf>
    <xf numFmtId="3" fontId="13" fillId="0" borderId="12" xfId="0" applyNumberFormat="1" applyFont="1" applyBorder="1" applyAlignment="1">
      <alignment/>
    </xf>
    <xf numFmtId="3" fontId="13" fillId="0" borderId="9" xfId="0" applyNumberFormat="1" applyFont="1" applyBorder="1" applyAlignment="1">
      <alignment/>
    </xf>
    <xf numFmtId="3" fontId="10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5" fillId="2" borderId="13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left"/>
    </xf>
    <xf numFmtId="49" fontId="13" fillId="0" borderId="14" xfId="0" applyNumberFormat="1" applyFont="1" applyBorder="1" applyAlignment="1">
      <alignment horizontal="center" vertical="center" wrapText="1"/>
    </xf>
    <xf numFmtId="49" fontId="13" fillId="0" borderId="3" xfId="0" applyNumberFormat="1" applyFont="1" applyBorder="1" applyAlignment="1">
      <alignment horizontal="center" vertical="center" wrapText="1"/>
    </xf>
    <xf numFmtId="172" fontId="13" fillId="0" borderId="14" xfId="0" applyNumberFormat="1" applyFont="1" applyBorder="1" applyAlignment="1">
      <alignment horizontal="center" vertical="center" wrapText="1"/>
    </xf>
    <xf numFmtId="172" fontId="13" fillId="0" borderId="3" xfId="0" applyNumberFormat="1" applyFont="1" applyBorder="1" applyAlignment="1">
      <alignment horizontal="center" vertical="center" wrapText="1"/>
    </xf>
    <xf numFmtId="49" fontId="13" fillId="0" borderId="4" xfId="0" applyNumberFormat="1" applyFont="1" applyBorder="1" applyAlignment="1">
      <alignment horizontal="center" vertical="center" wrapText="1"/>
    </xf>
    <xf numFmtId="49" fontId="13" fillId="0" borderId="8" xfId="0" applyNumberFormat="1" applyFont="1" applyBorder="1" applyAlignment="1">
      <alignment horizontal="center" vertical="center" wrapText="1"/>
    </xf>
    <xf numFmtId="172" fontId="5" fillId="0" borderId="0" xfId="0" applyNumberFormat="1" applyFont="1" applyAlignment="1">
      <alignment horizontal="center"/>
    </xf>
    <xf numFmtId="0" fontId="23" fillId="0" borderId="0" xfId="0" applyFont="1" applyAlignment="1">
      <alignment horizontal="center"/>
    </xf>
    <xf numFmtId="0" fontId="13" fillId="0" borderId="4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49" fontId="21" fillId="0" borderId="4" xfId="0" applyNumberFormat="1" applyFont="1" applyBorder="1" applyAlignment="1">
      <alignment horizontal="center" vertical="center" wrapText="1"/>
    </xf>
    <xf numFmtId="49" fontId="21" fillId="0" borderId="8" xfId="0" applyNumberFormat="1" applyFont="1" applyBorder="1" applyAlignment="1">
      <alignment horizontal="center" vertical="center" wrapText="1"/>
    </xf>
    <xf numFmtId="0" fontId="10" fillId="0" borderId="15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57150</xdr:rowOff>
    </xdr:from>
    <xdr:to>
      <xdr:col>6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8372475" y="57150"/>
          <a:ext cx="0" cy="4381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VNI-Times"/>
              <a:ea typeface="VNI-Times"/>
              <a:cs typeface="VNI-Times"/>
            </a:rPr>
            <a:t>Maãu soá B 01 - DN
( Ban haønh theo QÑ soá 1206-TC/CÑKT. Ngaøy 14-12-1994 cuûa Boä Taøi chính)</a:t>
          </a:r>
          <a:r>
            <a:rPr lang="en-US" cap="none" sz="1000" b="0" i="0" u="none" baseline="0">
              <a:latin typeface="VNI-Times"/>
              <a:ea typeface="VNI-Times"/>
              <a:cs typeface="VNI-Times"/>
            </a:rPr>
            <a:t>
                       .</a:t>
          </a:r>
        </a:p>
      </xdr:txBody>
    </xdr:sp>
    <xdr:clientData/>
  </xdr:twoCellAnchor>
  <xdr:twoCellAnchor>
    <xdr:from>
      <xdr:col>1</xdr:col>
      <xdr:colOff>38100</xdr:colOff>
      <xdr:row>0</xdr:row>
      <xdr:rowOff>38100</xdr:rowOff>
    </xdr:from>
    <xdr:to>
      <xdr:col>2</xdr:col>
      <xdr:colOff>190500</xdr:colOff>
      <xdr:row>3</xdr:row>
      <xdr:rowOff>209550</xdr:rowOff>
    </xdr:to>
    <xdr:sp>
      <xdr:nvSpPr>
        <xdr:cNvPr id="2" name="Text 2"/>
        <xdr:cNvSpPr txBox="1">
          <a:spLocks noChangeArrowheads="1"/>
        </xdr:cNvSpPr>
      </xdr:nvSpPr>
      <xdr:spPr>
        <a:xfrm>
          <a:off x="85725" y="38100"/>
          <a:ext cx="4105275" cy="10572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Đơn vị: </a:t>
          </a:r>
          <a:r>
            <a:rPr lang="en-US" cap="none" sz="1000" b="1" i="0" u="none" baseline="0">
              <a:latin typeface="Times New Roman"/>
              <a:ea typeface="Times New Roman"/>
              <a:cs typeface="Times New Roman"/>
            </a:rPr>
            <a:t>CÔNG TY CỔ PHẦN VIỄN LIÊN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
Địa chỉ : 86 Trần Trọng Cung - P. T.T. Đông - Q7
Điện thoại: 7.732889   Fax: 7.732890
</a:t>
          </a:r>
        </a:p>
      </xdr:txBody>
    </xdr:sp>
    <xdr:clientData/>
  </xdr:twoCellAnchor>
  <xdr:twoCellAnchor>
    <xdr:from>
      <xdr:col>6</xdr:col>
      <xdr:colOff>0</xdr:colOff>
      <xdr:row>0</xdr:row>
      <xdr:rowOff>57150</xdr:rowOff>
    </xdr:from>
    <xdr:to>
      <xdr:col>6</xdr:col>
      <xdr:colOff>0</xdr:colOff>
      <xdr:row>2</xdr:row>
      <xdr:rowOff>0</xdr:rowOff>
    </xdr:to>
    <xdr:sp>
      <xdr:nvSpPr>
        <xdr:cNvPr id="3" name="Text 3"/>
        <xdr:cNvSpPr txBox="1">
          <a:spLocks noChangeArrowheads="1"/>
        </xdr:cNvSpPr>
      </xdr:nvSpPr>
      <xdr:spPr>
        <a:xfrm>
          <a:off x="8372475" y="57150"/>
          <a:ext cx="0" cy="4381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VNI-Times"/>
              <a:ea typeface="VNI-Times"/>
              <a:cs typeface="VNI-Times"/>
            </a:rPr>
            <a:t>Maãu soá B 01 - DN
( Ban haønh theo QÑ soá 1206-TC/CÑKT. Ngaøy 14-12-1994 cuûa Boä Taøi chính)</a:t>
          </a:r>
          <a:r>
            <a:rPr lang="en-US" cap="none" sz="1000" b="0" i="0" u="none" baseline="0">
              <a:latin typeface="VNI-Times"/>
              <a:ea typeface="VNI-Times"/>
              <a:cs typeface="VNI-Times"/>
            </a:rPr>
            <a:t>
                       .</a:t>
          </a:r>
        </a:p>
      </xdr:txBody>
    </xdr:sp>
    <xdr:clientData/>
  </xdr:twoCellAnchor>
  <xdr:twoCellAnchor>
    <xdr:from>
      <xdr:col>6</xdr:col>
      <xdr:colOff>0</xdr:colOff>
      <xdr:row>0</xdr:row>
      <xdr:rowOff>57150</xdr:rowOff>
    </xdr:from>
    <xdr:to>
      <xdr:col>6</xdr:col>
      <xdr:colOff>0</xdr:colOff>
      <xdr:row>2</xdr:row>
      <xdr:rowOff>0</xdr:rowOff>
    </xdr:to>
    <xdr:sp>
      <xdr:nvSpPr>
        <xdr:cNvPr id="4" name="Text 3"/>
        <xdr:cNvSpPr txBox="1">
          <a:spLocks noChangeArrowheads="1"/>
        </xdr:cNvSpPr>
      </xdr:nvSpPr>
      <xdr:spPr>
        <a:xfrm>
          <a:off x="8372475" y="57150"/>
          <a:ext cx="0" cy="4381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VNI-Times"/>
              <a:ea typeface="VNI-Times"/>
              <a:cs typeface="VNI-Times"/>
            </a:rPr>
            <a:t>Maãu soá B 01 - DN
( Ban haønh theo QÑ soá 1206-TC/CÑKT. Ngaøy 14-12-1994 cuûa Boä Taøi chính)</a:t>
          </a:r>
          <a:r>
            <a:rPr lang="en-US" cap="none" sz="1000" b="0" i="0" u="none" baseline="0">
              <a:latin typeface="VNI-Times"/>
              <a:ea typeface="VNI-Times"/>
              <a:cs typeface="VNI-Times"/>
            </a:rPr>
            <a:t>
                       .</a:t>
          </a:r>
        </a:p>
      </xdr:txBody>
    </xdr:sp>
    <xdr:clientData/>
  </xdr:twoCellAnchor>
  <xdr:twoCellAnchor>
    <xdr:from>
      <xdr:col>4</xdr:col>
      <xdr:colOff>676275</xdr:colOff>
      <xdr:row>0</xdr:row>
      <xdr:rowOff>0</xdr:rowOff>
    </xdr:from>
    <xdr:to>
      <xdr:col>6</xdr:col>
      <xdr:colOff>0</xdr:colOff>
      <xdr:row>2</xdr:row>
      <xdr:rowOff>57150</xdr:rowOff>
    </xdr:to>
    <xdr:sp>
      <xdr:nvSpPr>
        <xdr:cNvPr id="5" name="Text 3"/>
        <xdr:cNvSpPr txBox="1">
          <a:spLocks noChangeArrowheads="1"/>
        </xdr:cNvSpPr>
      </xdr:nvSpPr>
      <xdr:spPr>
        <a:xfrm>
          <a:off x="5915025" y="0"/>
          <a:ext cx="2457450" cy="552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Times New Roman"/>
              <a:ea typeface="Times New Roman"/>
              <a:cs typeface="Times New Roman"/>
            </a:rPr>
            <a:t>Mẫu số B01-DN
(Ban hành theo QĐ số 15/2006/QĐ-BTC ngày 20/3/2006 của Bộ trưởng BTC</a:t>
          </a:r>
          <a:r>
            <a:rPr lang="en-US" cap="none" sz="1000" b="0" i="0" u="none" baseline="0">
              <a:latin typeface="VNI-Times"/>
              <a:ea typeface="VNI-Times"/>
              <a:cs typeface="VNI-Times"/>
            </a:rPr>
            <a:t>
                       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476250</xdr:colOff>
      <xdr:row>0</xdr:row>
      <xdr:rowOff>76200</xdr:rowOff>
    </xdr:from>
    <xdr:to>
      <xdr:col>3</xdr:col>
      <xdr:colOff>1590675</xdr:colOff>
      <xdr:row>3</xdr:row>
      <xdr:rowOff>47625</xdr:rowOff>
    </xdr:to>
    <xdr:sp>
      <xdr:nvSpPr>
        <xdr:cNvPr id="1" name="Text 3"/>
        <xdr:cNvSpPr txBox="1">
          <a:spLocks noChangeArrowheads="1"/>
        </xdr:cNvSpPr>
      </xdr:nvSpPr>
      <xdr:spPr>
        <a:xfrm>
          <a:off x="4667250" y="76200"/>
          <a:ext cx="2971800" cy="523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Times New Roman"/>
              <a:ea typeface="Times New Roman"/>
              <a:cs typeface="Times New Roman"/>
            </a:rPr>
            <a:t>Mẫu số CBTT-03
(Ban hành theo QĐ số 147//QĐ- ngày 14/6/2006 của Tổng Giám Đốc Cty CP Viễn Liên
</a:t>
          </a:r>
          <a:r>
            <a:rPr lang="en-US" cap="none" sz="1000" b="0" i="0" u="none" baseline="0">
              <a:latin typeface="VNI-Times"/>
              <a:ea typeface="VNI-Times"/>
              <a:cs typeface="VNI-Times"/>
            </a:rPr>
            <a:t>                     .</a:t>
          </a:r>
        </a:p>
      </xdr:txBody>
    </xdr:sp>
    <xdr:clientData/>
  </xdr:twoCellAnchor>
  <xdr:twoCellAnchor>
    <xdr:from>
      <xdr:col>0</xdr:col>
      <xdr:colOff>0</xdr:colOff>
      <xdr:row>64</xdr:row>
      <xdr:rowOff>114300</xdr:rowOff>
    </xdr:from>
    <xdr:to>
      <xdr:col>4</xdr:col>
      <xdr:colOff>47625</xdr:colOff>
      <xdr:row>68</xdr:row>
      <xdr:rowOff>142875</xdr:rowOff>
    </xdr:to>
    <xdr:sp>
      <xdr:nvSpPr>
        <xdr:cNvPr id="2" name="Text 2"/>
        <xdr:cNvSpPr txBox="1">
          <a:spLocks noChangeArrowheads="1"/>
        </xdr:cNvSpPr>
      </xdr:nvSpPr>
      <xdr:spPr>
        <a:xfrm>
          <a:off x="0" y="12315825"/>
          <a:ext cx="7915275" cy="8191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
(*): Chưa bao gồm khoản thuế thu nhập doanh nghiệp giảm 50% do niêm yết cổ phiếu trên Trung tâm giao dịch chứng khoán.
</a:t>
          </a:r>
        </a:p>
      </xdr:txBody>
    </xdr:sp>
    <xdr:clientData/>
  </xdr:twoCellAnchor>
  <xdr:twoCellAnchor>
    <xdr:from>
      <xdr:col>2</xdr:col>
      <xdr:colOff>476250</xdr:colOff>
      <xdr:row>0</xdr:row>
      <xdr:rowOff>76200</xdr:rowOff>
    </xdr:from>
    <xdr:to>
      <xdr:col>3</xdr:col>
      <xdr:colOff>1590675</xdr:colOff>
      <xdr:row>3</xdr:row>
      <xdr:rowOff>57150</xdr:rowOff>
    </xdr:to>
    <xdr:sp>
      <xdr:nvSpPr>
        <xdr:cNvPr id="3" name="Text 3"/>
        <xdr:cNvSpPr txBox="1">
          <a:spLocks noChangeArrowheads="1"/>
        </xdr:cNvSpPr>
      </xdr:nvSpPr>
      <xdr:spPr>
        <a:xfrm>
          <a:off x="4667250" y="76200"/>
          <a:ext cx="2971800" cy="523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Times New Roman"/>
              <a:ea typeface="Times New Roman"/>
              <a:cs typeface="Times New Roman"/>
            </a:rPr>
            <a:t>Mẫu số CBTT-03
(Ban hành theo QĐ số 147//QĐ- ngày 14/6/2006 của Tổng Giám Đốc Cty CP Viễn Liên
</a:t>
          </a:r>
          <a:r>
            <a:rPr lang="en-US" cap="none" sz="1000" b="0" i="0" u="none" baseline="0">
              <a:latin typeface="VNI-Times"/>
              <a:ea typeface="VNI-Times"/>
              <a:cs typeface="VNI-Times"/>
            </a:rPr>
            <a:t>                     .</a:t>
          </a:r>
        </a:p>
      </xdr:txBody>
    </xdr:sp>
    <xdr:clientData/>
  </xdr:twoCellAnchor>
  <xdr:twoCellAnchor>
    <xdr:from>
      <xdr:col>0</xdr:col>
      <xdr:colOff>0</xdr:colOff>
      <xdr:row>60</xdr:row>
      <xdr:rowOff>114300</xdr:rowOff>
    </xdr:from>
    <xdr:to>
      <xdr:col>4</xdr:col>
      <xdr:colOff>47625</xdr:colOff>
      <xdr:row>64</xdr:row>
      <xdr:rowOff>171450</xdr:rowOff>
    </xdr:to>
    <xdr:sp>
      <xdr:nvSpPr>
        <xdr:cNvPr id="4" name="Text 2"/>
        <xdr:cNvSpPr txBox="1">
          <a:spLocks noChangeArrowheads="1"/>
        </xdr:cNvSpPr>
      </xdr:nvSpPr>
      <xdr:spPr>
        <a:xfrm>
          <a:off x="0" y="11553825"/>
          <a:ext cx="7915275" cy="8191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
(*): Chưa bao gồm khoản thuế thu nhập doanh nghiệp giảm 50% do niêm yết cổ phiếu trên Trung tâm giao dịch chứng khoán.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609600</xdr:colOff>
      <xdr:row>0</xdr:row>
      <xdr:rowOff>9525</xdr:rowOff>
    </xdr:from>
    <xdr:to>
      <xdr:col>6</xdr:col>
      <xdr:colOff>866775</xdr:colOff>
      <xdr:row>3</xdr:row>
      <xdr:rowOff>285750</xdr:rowOff>
    </xdr:to>
    <xdr:sp>
      <xdr:nvSpPr>
        <xdr:cNvPr id="1" name="Text 2"/>
        <xdr:cNvSpPr txBox="1">
          <a:spLocks noChangeArrowheads="1"/>
        </xdr:cNvSpPr>
      </xdr:nvSpPr>
      <xdr:spPr>
        <a:xfrm>
          <a:off x="5400675" y="9525"/>
          <a:ext cx="2619375" cy="7620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Biểu sốB 02 - DN
 Ban hành theo QĐ 15/2006/QĐ-BTC
Ngày 20/3/2006 của
Bộ trưởng bộ tài chính</a:t>
          </a:r>
        </a:p>
      </xdr:txBody>
    </xdr:sp>
    <xdr:clientData/>
  </xdr:twoCellAnchor>
  <xdr:twoCellAnchor>
    <xdr:from>
      <xdr:col>0</xdr:col>
      <xdr:colOff>123825</xdr:colOff>
      <xdr:row>0</xdr:row>
      <xdr:rowOff>0</xdr:rowOff>
    </xdr:from>
    <xdr:to>
      <xdr:col>3</xdr:col>
      <xdr:colOff>219075</xdr:colOff>
      <xdr:row>3</xdr:row>
      <xdr:rowOff>238125</xdr:rowOff>
    </xdr:to>
    <xdr:sp>
      <xdr:nvSpPr>
        <xdr:cNvPr id="2" name="Text 2"/>
        <xdr:cNvSpPr txBox="1">
          <a:spLocks noChangeArrowheads="1"/>
        </xdr:cNvSpPr>
      </xdr:nvSpPr>
      <xdr:spPr>
        <a:xfrm>
          <a:off x="123825" y="0"/>
          <a:ext cx="3686175" cy="7239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Đơn vị: </a:t>
          </a:r>
          <a:r>
            <a:rPr lang="en-US" cap="none" sz="1000" b="1" i="0" u="none" baseline="0">
              <a:latin typeface="Times New Roman"/>
              <a:ea typeface="Times New Roman"/>
              <a:cs typeface="Times New Roman"/>
            </a:rPr>
            <a:t>CÔNG TY CỔ PHẦN VIỄN LIÊN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
Địa chỉ: 86 Trần Trọng Cung, P. Tân Thuận Đông, Q7 
Điện thoại: 7.732889   Fax: 7.732890
</a:t>
          </a:r>
        </a:p>
      </xdr:txBody>
    </xdr:sp>
    <xdr:clientData/>
  </xdr:twoCellAnchor>
  <xdr:twoCellAnchor>
    <xdr:from>
      <xdr:col>0</xdr:col>
      <xdr:colOff>0</xdr:colOff>
      <xdr:row>33</xdr:row>
      <xdr:rowOff>180975</xdr:rowOff>
    </xdr:from>
    <xdr:to>
      <xdr:col>6</xdr:col>
      <xdr:colOff>1095375</xdr:colOff>
      <xdr:row>36</xdr:row>
      <xdr:rowOff>85725</xdr:rowOff>
    </xdr:to>
    <xdr:sp>
      <xdr:nvSpPr>
        <xdr:cNvPr id="3" name="Text 2"/>
        <xdr:cNvSpPr txBox="1">
          <a:spLocks noChangeArrowheads="1"/>
        </xdr:cNvSpPr>
      </xdr:nvSpPr>
      <xdr:spPr>
        <a:xfrm>
          <a:off x="0" y="6467475"/>
          <a:ext cx="8248650" cy="4762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
(*): Chưa bao gồm khoản thuế thu nhập doanh nghiệp giảm 50% do niêm yết cổ phiếu trên Trung tâm giao dịch chứng khoán.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0"/>
  <sheetViews>
    <sheetView workbookViewId="0" topLeftCell="C1">
      <selection activeCell="F109" sqref="F109:F110"/>
    </sheetView>
  </sheetViews>
  <sheetFormatPr defaultColWidth="9.00390625" defaultRowHeight="12.75"/>
  <cols>
    <col min="1" max="1" width="0.6171875" style="3" customWidth="1"/>
    <col min="2" max="2" width="51.875" style="3" customWidth="1"/>
    <col min="3" max="3" width="7.375" style="3" customWidth="1"/>
    <col min="4" max="4" width="8.875" style="3" customWidth="1"/>
    <col min="5" max="5" width="20.875" style="74" customWidth="1"/>
    <col min="6" max="6" width="20.25390625" style="3" customWidth="1"/>
    <col min="7" max="7" width="15.375" style="3" customWidth="1"/>
    <col min="8" max="16384" width="9.125" style="3" customWidth="1"/>
  </cols>
  <sheetData>
    <row r="1" spans="2:6" ht="19.5">
      <c r="B1" s="4"/>
      <c r="C1" s="5"/>
      <c r="D1" s="5"/>
      <c r="E1" s="6"/>
      <c r="F1" s="7"/>
    </row>
    <row r="2" spans="2:6" ht="19.5">
      <c r="B2" s="4"/>
      <c r="C2" s="5"/>
      <c r="D2" s="5"/>
      <c r="E2" s="6"/>
      <c r="F2" s="7"/>
    </row>
    <row r="3" spans="2:6" ht="30.75" customHeight="1">
      <c r="B3" s="4"/>
      <c r="C3" s="5"/>
      <c r="D3" s="5"/>
      <c r="E3" s="6"/>
      <c r="F3" s="7"/>
    </row>
    <row r="4" spans="2:6" ht="45.75" customHeight="1">
      <c r="B4" s="154" t="s">
        <v>72</v>
      </c>
      <c r="C4" s="154"/>
      <c r="D4" s="154"/>
      <c r="E4" s="154"/>
      <c r="F4" s="154"/>
    </row>
    <row r="5" spans="2:6" ht="14.25">
      <c r="B5" s="155" t="s">
        <v>260</v>
      </c>
      <c r="C5" s="155"/>
      <c r="D5" s="155"/>
      <c r="E5" s="155"/>
      <c r="F5" s="155"/>
    </row>
    <row r="6" spans="2:6" ht="15.75">
      <c r="B6" s="9"/>
      <c r="C6" s="9"/>
      <c r="D6" s="9"/>
      <c r="E6" s="10"/>
      <c r="F6" s="9"/>
    </row>
    <row r="7" spans="2:6" ht="15.75">
      <c r="B7" s="9"/>
      <c r="C7" s="9"/>
      <c r="D7" s="9"/>
      <c r="E7" s="10"/>
      <c r="F7" s="9"/>
    </row>
    <row r="8" spans="2:6" ht="14.25" customHeight="1">
      <c r="B8" s="9"/>
      <c r="C8" s="9"/>
      <c r="D8" s="9"/>
      <c r="E8" s="10"/>
      <c r="F8" s="9"/>
    </row>
    <row r="9" spans="3:6" ht="12.75">
      <c r="C9" s="11"/>
      <c r="D9" s="11"/>
      <c r="E9" s="6"/>
      <c r="F9" s="12"/>
    </row>
    <row r="10" spans="2:6" ht="32.25" customHeight="1">
      <c r="B10" s="13" t="s">
        <v>73</v>
      </c>
      <c r="C10" s="14" t="s">
        <v>169</v>
      </c>
      <c r="D10" s="14" t="s">
        <v>170</v>
      </c>
      <c r="E10" s="14" t="s">
        <v>262</v>
      </c>
      <c r="F10" s="14" t="s">
        <v>249</v>
      </c>
    </row>
    <row r="11" spans="2:6" s="15" customFormat="1" ht="14.25" customHeight="1">
      <c r="B11" s="16">
        <v>1</v>
      </c>
      <c r="C11" s="17">
        <v>2</v>
      </c>
      <c r="D11" s="78"/>
      <c r="E11" s="17">
        <v>4</v>
      </c>
      <c r="F11" s="17">
        <v>3</v>
      </c>
    </row>
    <row r="12" spans="2:7" ht="14.25">
      <c r="B12" s="18" t="s">
        <v>74</v>
      </c>
      <c r="C12" s="19" t="s">
        <v>0</v>
      </c>
      <c r="D12" s="19"/>
      <c r="E12" s="20">
        <f>E13+E16+E19+E26+E29</f>
        <v>14437999289</v>
      </c>
      <c r="F12" s="20">
        <v>25622946400</v>
      </c>
      <c r="G12" s="12"/>
    </row>
    <row r="13" spans="2:7" ht="14.25">
      <c r="B13" s="21" t="s">
        <v>86</v>
      </c>
      <c r="C13" s="22" t="s">
        <v>1</v>
      </c>
      <c r="D13" s="22" t="s">
        <v>38</v>
      </c>
      <c r="E13" s="23">
        <f>E14+E15</f>
        <v>2778512446</v>
      </c>
      <c r="F13" s="23">
        <v>2404622149</v>
      </c>
      <c r="G13" s="12"/>
    </row>
    <row r="14" spans="2:7" ht="15">
      <c r="B14" s="24" t="s">
        <v>70</v>
      </c>
      <c r="C14" s="25" t="s">
        <v>2</v>
      </c>
      <c r="D14" s="25"/>
      <c r="E14" s="26">
        <f>208169901+2570342545</f>
        <v>2778512446</v>
      </c>
      <c r="F14" s="26">
        <v>2404622149</v>
      </c>
      <c r="G14" s="12"/>
    </row>
    <row r="15" spans="2:7" ht="15">
      <c r="B15" s="24" t="s">
        <v>87</v>
      </c>
      <c r="C15" s="25" t="s">
        <v>3</v>
      </c>
      <c r="D15" s="25"/>
      <c r="E15" s="26"/>
      <c r="F15" s="26"/>
      <c r="G15" s="12"/>
    </row>
    <row r="16" spans="2:7" ht="15">
      <c r="B16" s="21" t="s">
        <v>90</v>
      </c>
      <c r="C16" s="22" t="s">
        <v>4</v>
      </c>
      <c r="D16" s="22"/>
      <c r="E16" s="26">
        <f>SUM(E17:E18)</f>
        <v>0</v>
      </c>
      <c r="F16" s="23">
        <v>0</v>
      </c>
      <c r="G16" s="12"/>
    </row>
    <row r="17" spans="2:7" ht="15">
      <c r="B17" s="24" t="s">
        <v>88</v>
      </c>
      <c r="C17" s="25" t="s">
        <v>5</v>
      </c>
      <c r="D17" s="25"/>
      <c r="E17" s="27"/>
      <c r="F17" s="26"/>
      <c r="G17" s="12"/>
    </row>
    <row r="18" spans="2:7" ht="15">
      <c r="B18" s="24" t="s">
        <v>89</v>
      </c>
      <c r="C18" s="25" t="s">
        <v>6</v>
      </c>
      <c r="D18" s="25"/>
      <c r="E18" s="27"/>
      <c r="F18" s="26"/>
      <c r="G18" s="12"/>
    </row>
    <row r="19" spans="2:7" ht="14.25">
      <c r="B19" s="21" t="s">
        <v>91</v>
      </c>
      <c r="C19" s="22" t="s">
        <v>7</v>
      </c>
      <c r="D19" s="22"/>
      <c r="E19" s="23">
        <f>SUM(E20:E25)</f>
        <v>5352268703</v>
      </c>
      <c r="F19" s="23">
        <v>18569346579</v>
      </c>
      <c r="G19" s="12"/>
    </row>
    <row r="20" spans="2:7" ht="15">
      <c r="B20" s="24" t="s">
        <v>92</v>
      </c>
      <c r="C20" s="25" t="s">
        <v>8</v>
      </c>
      <c r="D20" s="22" t="s">
        <v>39</v>
      </c>
      <c r="E20" s="26">
        <v>3734212514</v>
      </c>
      <c r="F20" s="26">
        <v>16471111982</v>
      </c>
      <c r="G20" s="12"/>
    </row>
    <row r="21" spans="2:7" ht="15">
      <c r="B21" s="24" t="s">
        <v>94</v>
      </c>
      <c r="C21" s="25" t="s">
        <v>10</v>
      </c>
      <c r="D21" s="22" t="s">
        <v>40</v>
      </c>
      <c r="E21" s="26">
        <v>431580189</v>
      </c>
      <c r="F21" s="26">
        <v>184743897</v>
      </c>
      <c r="G21" s="12"/>
    </row>
    <row r="22" spans="2:7" ht="15">
      <c r="B22" s="24" t="s">
        <v>93</v>
      </c>
      <c r="C22" s="25" t="s">
        <v>17</v>
      </c>
      <c r="D22" s="25"/>
      <c r="E22" s="26"/>
      <c r="F22" s="26"/>
      <c r="G22" s="12"/>
    </row>
    <row r="23" spans="2:7" ht="15">
      <c r="B23" s="24" t="s">
        <v>95</v>
      </c>
      <c r="C23" s="25" t="s">
        <v>11</v>
      </c>
      <c r="D23" s="25"/>
      <c r="E23" s="26"/>
      <c r="F23" s="26"/>
      <c r="G23" s="12"/>
    </row>
    <row r="24" spans="2:7" ht="15">
      <c r="B24" s="24" t="s">
        <v>256</v>
      </c>
      <c r="C24" s="25" t="s">
        <v>64</v>
      </c>
      <c r="D24" s="22" t="s">
        <v>41</v>
      </c>
      <c r="E24" s="26">
        <f>107236800+786476000+400000000</f>
        <v>1293712800</v>
      </c>
      <c r="F24" s="26">
        <v>1913490700</v>
      </c>
      <c r="G24" s="12"/>
    </row>
    <row r="25" spans="2:7" ht="15">
      <c r="B25" s="24" t="s">
        <v>96</v>
      </c>
      <c r="C25" s="25" t="s">
        <v>9</v>
      </c>
      <c r="D25" s="25"/>
      <c r="E25" s="44">
        <v>-107236800</v>
      </c>
      <c r="F25" s="26"/>
      <c r="G25" s="12"/>
    </row>
    <row r="26" spans="2:7" ht="14.25">
      <c r="B26" s="21" t="s">
        <v>97</v>
      </c>
      <c r="C26" s="22" t="s">
        <v>15</v>
      </c>
      <c r="D26" s="22"/>
      <c r="E26" s="23">
        <f>SUM(E27:E27)</f>
        <v>6307218140</v>
      </c>
      <c r="F26" s="23">
        <v>4648977672</v>
      </c>
      <c r="G26" s="12"/>
    </row>
    <row r="27" spans="2:7" ht="15">
      <c r="B27" s="24" t="s">
        <v>98</v>
      </c>
      <c r="C27" s="25" t="s">
        <v>16</v>
      </c>
      <c r="D27" s="22" t="s">
        <v>42</v>
      </c>
      <c r="E27" s="26">
        <f>287636062+3368992683+120542988+2530046407</f>
        <v>6307218140</v>
      </c>
      <c r="F27" s="26">
        <v>4648977672</v>
      </c>
      <c r="G27" s="12"/>
    </row>
    <row r="28" spans="2:7" ht="15">
      <c r="B28" s="24" t="s">
        <v>99</v>
      </c>
      <c r="C28" s="28">
        <v>149</v>
      </c>
      <c r="D28" s="28"/>
      <c r="E28" s="27"/>
      <c r="F28" s="26"/>
      <c r="G28" s="12"/>
    </row>
    <row r="29" spans="2:7" ht="15">
      <c r="B29" s="21" t="s">
        <v>100</v>
      </c>
      <c r="C29" s="22" t="s">
        <v>12</v>
      </c>
      <c r="D29" s="22"/>
      <c r="E29" s="23">
        <f>E30+E32</f>
        <v>0</v>
      </c>
      <c r="F29" s="26"/>
      <c r="G29" s="12"/>
    </row>
    <row r="30" spans="2:7" ht="15">
      <c r="B30" s="24" t="s">
        <v>101</v>
      </c>
      <c r="C30" s="25" t="s">
        <v>13</v>
      </c>
      <c r="D30" s="22" t="s">
        <v>43</v>
      </c>
      <c r="E30" s="26">
        <v>0</v>
      </c>
      <c r="F30" s="26"/>
      <c r="G30" s="12"/>
    </row>
    <row r="31" spans="2:7" ht="15">
      <c r="B31" s="24" t="s">
        <v>103</v>
      </c>
      <c r="C31" s="25" t="s">
        <v>14</v>
      </c>
      <c r="D31" s="22"/>
      <c r="E31" s="26"/>
      <c r="F31" s="26"/>
      <c r="G31" s="12"/>
    </row>
    <row r="32" spans="2:7" ht="15">
      <c r="B32" s="24" t="s">
        <v>102</v>
      </c>
      <c r="C32" s="25" t="s">
        <v>63</v>
      </c>
      <c r="D32" s="25"/>
      <c r="E32" s="27"/>
      <c r="F32" s="26"/>
      <c r="G32" s="12"/>
    </row>
    <row r="33" spans="2:7" ht="15">
      <c r="B33" s="24" t="s">
        <v>104</v>
      </c>
      <c r="C33" s="25" t="s">
        <v>18</v>
      </c>
      <c r="D33" s="25"/>
      <c r="E33" s="27"/>
      <c r="F33" s="26"/>
      <c r="G33" s="12"/>
    </row>
    <row r="34" spans="2:7" ht="15">
      <c r="B34" s="24"/>
      <c r="C34" s="25"/>
      <c r="D34" s="25"/>
      <c r="E34" s="27"/>
      <c r="F34" s="26"/>
      <c r="G34" s="12"/>
    </row>
    <row r="35" spans="2:7" ht="14.25">
      <c r="B35" s="21" t="s">
        <v>75</v>
      </c>
      <c r="C35" s="29">
        <v>200</v>
      </c>
      <c r="D35" s="29"/>
      <c r="E35" s="23">
        <f>E37+E47+E52+E60+E55</f>
        <v>6654325231</v>
      </c>
      <c r="F35" s="23">
        <f>F37+F47+F52+F60+F55</f>
        <v>6415019834</v>
      </c>
      <c r="G35" s="12"/>
    </row>
    <row r="36" spans="2:7" ht="15">
      <c r="B36" s="24"/>
      <c r="C36" s="28"/>
      <c r="D36" s="28"/>
      <c r="E36" s="27"/>
      <c r="F36" s="26"/>
      <c r="G36" s="12"/>
    </row>
    <row r="37" spans="2:7" ht="15">
      <c r="B37" s="21" t="s">
        <v>105</v>
      </c>
      <c r="C37" s="29">
        <v>210</v>
      </c>
      <c r="D37" s="29"/>
      <c r="E37" s="30"/>
      <c r="F37" s="26"/>
      <c r="G37" s="12"/>
    </row>
    <row r="38" spans="2:7" ht="15" customHeight="1">
      <c r="B38" s="31" t="s">
        <v>106</v>
      </c>
      <c r="C38" s="28">
        <v>211</v>
      </c>
      <c r="D38" s="28"/>
      <c r="E38" s="27"/>
      <c r="F38" s="26"/>
      <c r="G38" s="12"/>
    </row>
    <row r="39" spans="2:7" ht="0.75" customHeight="1" hidden="1">
      <c r="B39" s="31" t="s">
        <v>108</v>
      </c>
      <c r="C39" s="28">
        <v>212</v>
      </c>
      <c r="D39" s="28"/>
      <c r="E39" s="27"/>
      <c r="F39" s="26"/>
      <c r="G39" s="12"/>
    </row>
    <row r="40" spans="2:7" ht="15" hidden="1">
      <c r="B40" s="31" t="s">
        <v>109</v>
      </c>
      <c r="C40" s="28">
        <v>213</v>
      </c>
      <c r="D40" s="28"/>
      <c r="E40" s="27"/>
      <c r="F40" s="26"/>
      <c r="G40" s="12"/>
    </row>
    <row r="41" spans="2:7" ht="15" hidden="1">
      <c r="B41" s="31" t="s">
        <v>110</v>
      </c>
      <c r="C41" s="28">
        <v>218</v>
      </c>
      <c r="D41" s="28"/>
      <c r="E41" s="27"/>
      <c r="F41" s="26"/>
      <c r="G41" s="12"/>
    </row>
    <row r="42" spans="2:7" ht="15.75" thickBot="1">
      <c r="B42" s="32" t="s">
        <v>107</v>
      </c>
      <c r="C42" s="33">
        <v>219</v>
      </c>
      <c r="D42" s="33"/>
      <c r="E42" s="34"/>
      <c r="F42" s="35"/>
      <c r="G42" s="12"/>
    </row>
    <row r="43" spans="2:7" ht="15.75" thickTop="1">
      <c r="B43" s="36"/>
      <c r="C43" s="37"/>
      <c r="D43" s="37"/>
      <c r="E43" s="38"/>
      <c r="F43" s="39"/>
      <c r="G43" s="12"/>
    </row>
    <row r="44" spans="2:7" ht="30.75" customHeight="1">
      <c r="B44" s="36"/>
      <c r="C44" s="37"/>
      <c r="D44" s="37"/>
      <c r="E44" s="38"/>
      <c r="F44" s="39"/>
      <c r="G44" s="12"/>
    </row>
    <row r="45" spans="2:7" ht="15">
      <c r="B45" s="36"/>
      <c r="C45" s="37"/>
      <c r="D45" s="37"/>
      <c r="E45" s="38"/>
      <c r="F45" s="39"/>
      <c r="G45" s="12"/>
    </row>
    <row r="46" spans="2:7" ht="3.75" customHeight="1" thickBot="1">
      <c r="B46" s="40"/>
      <c r="C46" s="41"/>
      <c r="D46" s="41"/>
      <c r="E46" s="42"/>
      <c r="F46" s="43"/>
      <c r="G46" s="12"/>
    </row>
    <row r="47" spans="2:7" ht="15" thickTop="1">
      <c r="B47" s="21" t="s">
        <v>111</v>
      </c>
      <c r="C47" s="29">
        <v>220</v>
      </c>
      <c r="D47" s="29"/>
      <c r="E47" s="23">
        <f>E48+E51</f>
        <v>3008325231</v>
      </c>
      <c r="F47" s="23">
        <f>F48+F51</f>
        <v>3360019834</v>
      </c>
      <c r="G47" s="12"/>
    </row>
    <row r="48" spans="2:7" ht="15">
      <c r="B48" s="31" t="s">
        <v>112</v>
      </c>
      <c r="C48" s="28">
        <v>221</v>
      </c>
      <c r="D48" s="22" t="s">
        <v>44</v>
      </c>
      <c r="E48" s="26">
        <f>E49+E50</f>
        <v>3008325231</v>
      </c>
      <c r="F48" s="26">
        <v>627790121</v>
      </c>
      <c r="G48" s="12"/>
    </row>
    <row r="49" spans="2:7" ht="15">
      <c r="B49" s="31" t="s">
        <v>113</v>
      </c>
      <c r="C49" s="28">
        <v>222</v>
      </c>
      <c r="D49" s="28"/>
      <c r="E49" s="26">
        <v>4141589813</v>
      </c>
      <c r="F49" s="26">
        <v>1616122035</v>
      </c>
      <c r="G49" s="12"/>
    </row>
    <row r="50" spans="2:7" ht="15">
      <c r="B50" s="31" t="s">
        <v>114</v>
      </c>
      <c r="C50" s="28">
        <v>223</v>
      </c>
      <c r="D50" s="28"/>
      <c r="E50" s="44">
        <v>-1133264582</v>
      </c>
      <c r="F50" s="44">
        <v>-988331914</v>
      </c>
      <c r="G50" s="12"/>
    </row>
    <row r="51" spans="2:7" ht="15">
      <c r="B51" s="31" t="s">
        <v>115</v>
      </c>
      <c r="C51" s="28">
        <v>230</v>
      </c>
      <c r="D51" s="28"/>
      <c r="E51" s="26"/>
      <c r="F51" s="26">
        <v>2732229713</v>
      </c>
      <c r="G51" s="12"/>
    </row>
    <row r="52" spans="2:7" ht="14.25">
      <c r="B52" s="21" t="s">
        <v>116</v>
      </c>
      <c r="C52" s="29">
        <v>240</v>
      </c>
      <c r="D52" s="29"/>
      <c r="E52" s="23">
        <f>SUM(E53:E54)</f>
        <v>2055000000</v>
      </c>
      <c r="F52" s="23">
        <f>SUM(F53:F54)</f>
        <v>2055000000</v>
      </c>
      <c r="G52" s="12"/>
    </row>
    <row r="53" spans="2:7" ht="15">
      <c r="B53" s="31" t="s">
        <v>113</v>
      </c>
      <c r="C53" s="28">
        <v>241</v>
      </c>
      <c r="D53" s="22" t="s">
        <v>45</v>
      </c>
      <c r="E53" s="26">
        <v>2055000000</v>
      </c>
      <c r="F53" s="45">
        <v>2055000000</v>
      </c>
      <c r="G53" s="12"/>
    </row>
    <row r="54" spans="2:7" ht="15">
      <c r="B54" s="31" t="s">
        <v>114</v>
      </c>
      <c r="C54" s="28">
        <v>242</v>
      </c>
      <c r="D54" s="28"/>
      <c r="E54" s="26"/>
      <c r="F54" s="26"/>
      <c r="G54" s="12"/>
    </row>
    <row r="55" spans="2:7" ht="14.25">
      <c r="B55" s="21" t="s">
        <v>117</v>
      </c>
      <c r="C55" s="29">
        <v>250</v>
      </c>
      <c r="D55" s="29"/>
      <c r="E55" s="23">
        <f>SUM(E56:E59)</f>
        <v>1591000000</v>
      </c>
      <c r="F55" s="23">
        <f>SUM(F56:F59)</f>
        <v>1000000000</v>
      </c>
      <c r="G55" s="12"/>
    </row>
    <row r="56" spans="2:7" ht="15">
      <c r="B56" s="31" t="s">
        <v>118</v>
      </c>
      <c r="C56" s="28">
        <v>251</v>
      </c>
      <c r="D56" s="28"/>
      <c r="E56" s="27"/>
      <c r="F56" s="26"/>
      <c r="G56" s="12"/>
    </row>
    <row r="57" spans="2:7" ht="15">
      <c r="B57" s="31" t="s">
        <v>119</v>
      </c>
      <c r="C57" s="28">
        <v>252</v>
      </c>
      <c r="D57" s="28"/>
      <c r="E57" s="27"/>
      <c r="F57" s="26"/>
      <c r="G57" s="12"/>
    </row>
    <row r="58" spans="2:7" ht="15">
      <c r="B58" s="31" t="s">
        <v>120</v>
      </c>
      <c r="C58" s="28">
        <v>258</v>
      </c>
      <c r="D58" s="22" t="s">
        <v>46</v>
      </c>
      <c r="E58" s="27">
        <v>1591000000</v>
      </c>
      <c r="F58" s="26">
        <v>1000000000</v>
      </c>
      <c r="G58" s="12"/>
    </row>
    <row r="59" spans="2:7" ht="15">
      <c r="B59" s="31" t="s">
        <v>121</v>
      </c>
      <c r="C59" s="28">
        <v>259</v>
      </c>
      <c r="D59" s="28"/>
      <c r="E59" s="27"/>
      <c r="F59" s="26"/>
      <c r="G59" s="12"/>
    </row>
    <row r="60" spans="2:7" ht="15">
      <c r="B60" s="21" t="s">
        <v>122</v>
      </c>
      <c r="C60" s="29">
        <v>260</v>
      </c>
      <c r="D60" s="29"/>
      <c r="E60" s="30"/>
      <c r="F60" s="26"/>
      <c r="G60" s="12"/>
    </row>
    <row r="61" spans="2:7" ht="15">
      <c r="B61" s="31" t="s">
        <v>123</v>
      </c>
      <c r="C61" s="28">
        <v>261</v>
      </c>
      <c r="D61" s="28"/>
      <c r="E61" s="27"/>
      <c r="F61" s="26"/>
      <c r="G61" s="12"/>
    </row>
    <row r="62" spans="2:7" ht="15">
      <c r="B62" s="31" t="s">
        <v>124</v>
      </c>
      <c r="C62" s="28">
        <v>262</v>
      </c>
      <c r="D62" s="28"/>
      <c r="E62" s="27"/>
      <c r="F62" s="26"/>
      <c r="G62" s="12"/>
    </row>
    <row r="63" spans="2:7" ht="15">
      <c r="B63" s="31" t="s">
        <v>125</v>
      </c>
      <c r="C63" s="28">
        <v>268</v>
      </c>
      <c r="D63" s="28"/>
      <c r="E63" s="27"/>
      <c r="F63" s="26"/>
      <c r="G63" s="12"/>
    </row>
    <row r="64" spans="2:7" ht="25.5" customHeight="1" thickBot="1">
      <c r="B64" s="46" t="s">
        <v>76</v>
      </c>
      <c r="C64" s="47" t="s">
        <v>19</v>
      </c>
      <c r="D64" s="47"/>
      <c r="E64" s="48">
        <f>E12+E35</f>
        <v>21092324520</v>
      </c>
      <c r="F64" s="48">
        <f>F12+F35</f>
        <v>32037966234</v>
      </c>
      <c r="G64" s="12"/>
    </row>
    <row r="65" spans="2:7" ht="25.5" customHeight="1" thickTop="1">
      <c r="B65" s="49"/>
      <c r="C65" s="50"/>
      <c r="D65" s="50"/>
      <c r="E65" s="51"/>
      <c r="F65" s="52"/>
      <c r="G65" s="12"/>
    </row>
    <row r="66" spans="2:7" ht="25.5" customHeight="1">
      <c r="B66" s="49"/>
      <c r="C66" s="50"/>
      <c r="D66" s="50"/>
      <c r="E66" s="51"/>
      <c r="F66" s="52"/>
      <c r="G66" s="12"/>
    </row>
    <row r="67" spans="2:7" ht="25.5" customHeight="1">
      <c r="B67" s="49"/>
      <c r="C67" s="50"/>
      <c r="D67" s="50"/>
      <c r="E67" s="51"/>
      <c r="F67" s="52"/>
      <c r="G67" s="12"/>
    </row>
    <row r="68" spans="2:7" ht="25.5" customHeight="1">
      <c r="B68" s="49"/>
      <c r="C68" s="50"/>
      <c r="D68" s="50"/>
      <c r="E68" s="51"/>
      <c r="F68" s="52"/>
      <c r="G68" s="12"/>
    </row>
    <row r="69" spans="2:7" ht="25.5" customHeight="1">
      <c r="B69" s="49"/>
      <c r="C69" s="50"/>
      <c r="D69" s="50"/>
      <c r="E69" s="51"/>
      <c r="F69" s="52"/>
      <c r="G69" s="12"/>
    </row>
    <row r="70" spans="2:7" ht="25.5" customHeight="1">
      <c r="B70" s="49"/>
      <c r="C70" s="50"/>
      <c r="D70" s="50"/>
      <c r="E70" s="51"/>
      <c r="F70" s="52"/>
      <c r="G70" s="12"/>
    </row>
    <row r="71" spans="2:7" ht="25.5" customHeight="1">
      <c r="B71" s="49"/>
      <c r="C71" s="50"/>
      <c r="D71" s="50"/>
      <c r="E71" s="51"/>
      <c r="F71" s="52"/>
      <c r="G71" s="12"/>
    </row>
    <row r="72" spans="2:7" ht="25.5" customHeight="1">
      <c r="B72" s="49"/>
      <c r="C72" s="50"/>
      <c r="D72" s="50"/>
      <c r="E72" s="51"/>
      <c r="F72" s="52"/>
      <c r="G72" s="12"/>
    </row>
    <row r="73" spans="2:7" ht="25.5" customHeight="1">
      <c r="B73" s="49"/>
      <c r="C73" s="50"/>
      <c r="D73" s="50"/>
      <c r="E73" s="51"/>
      <c r="F73" s="52"/>
      <c r="G73" s="12"/>
    </row>
    <row r="74" spans="2:7" ht="25.5" customHeight="1">
      <c r="B74" s="49"/>
      <c r="C74" s="50"/>
      <c r="D74" s="50"/>
      <c r="E74" s="51"/>
      <c r="F74" s="52"/>
      <c r="G74" s="12"/>
    </row>
    <row r="75" spans="2:7" ht="25.5" customHeight="1">
      <c r="B75" s="49"/>
      <c r="C75" s="50"/>
      <c r="D75" s="50"/>
      <c r="E75" s="51"/>
      <c r="F75" s="52"/>
      <c r="G75" s="12"/>
    </row>
    <row r="76" spans="2:7" ht="25.5" customHeight="1">
      <c r="B76" s="49"/>
      <c r="C76" s="50"/>
      <c r="D76" s="50"/>
      <c r="E76" s="51"/>
      <c r="F76" s="52"/>
      <c r="G76" s="12"/>
    </row>
    <row r="77" spans="2:7" ht="38.25" customHeight="1">
      <c r="B77" s="49"/>
      <c r="C77" s="50"/>
      <c r="D77" s="50"/>
      <c r="E77" s="51"/>
      <c r="F77" s="52"/>
      <c r="G77" s="12"/>
    </row>
    <row r="78" spans="2:7" ht="34.5" customHeight="1">
      <c r="B78" s="53" t="s">
        <v>77</v>
      </c>
      <c r="C78" s="14" t="s">
        <v>168</v>
      </c>
      <c r="D78" s="14" t="s">
        <v>170</v>
      </c>
      <c r="E78" s="14" t="s">
        <v>262</v>
      </c>
      <c r="F78" s="14" t="s">
        <v>249</v>
      </c>
      <c r="G78" s="12"/>
    </row>
    <row r="79" spans="2:7" ht="15">
      <c r="B79" s="54">
        <v>5</v>
      </c>
      <c r="C79" s="55">
        <v>6</v>
      </c>
      <c r="D79" s="55"/>
      <c r="E79" s="56"/>
      <c r="F79" s="55">
        <v>7</v>
      </c>
      <c r="G79" s="12"/>
    </row>
    <row r="80" spans="2:7" ht="19.5" customHeight="1">
      <c r="B80" s="18" t="s">
        <v>78</v>
      </c>
      <c r="C80" s="57">
        <v>300</v>
      </c>
      <c r="D80" s="29"/>
      <c r="E80" s="23">
        <f>E81+E92</f>
        <v>6546825674</v>
      </c>
      <c r="F80" s="23">
        <f>F81+F92</f>
        <v>18935360244</v>
      </c>
      <c r="G80" s="12"/>
    </row>
    <row r="81" spans="2:7" ht="14.25">
      <c r="B81" s="21" t="s">
        <v>198</v>
      </c>
      <c r="C81" s="29">
        <v>310</v>
      </c>
      <c r="D81" s="29"/>
      <c r="E81" s="23">
        <f>SUM(E82:E90)</f>
        <v>5668825674</v>
      </c>
      <c r="F81" s="23">
        <f>SUM(F82:F90)</f>
        <v>18057360244</v>
      </c>
      <c r="G81" s="12"/>
    </row>
    <row r="82" spans="2:7" ht="15">
      <c r="B82" s="24" t="s">
        <v>126</v>
      </c>
      <c r="C82" s="28">
        <v>311</v>
      </c>
      <c r="D82" s="22" t="s">
        <v>47</v>
      </c>
      <c r="E82" s="26">
        <v>750000000</v>
      </c>
      <c r="F82" s="26">
        <v>1145000000</v>
      </c>
      <c r="G82" s="12"/>
    </row>
    <row r="83" spans="2:7" ht="15">
      <c r="B83" s="24" t="s">
        <v>127</v>
      </c>
      <c r="C83" s="28">
        <v>312</v>
      </c>
      <c r="D83" s="22" t="s">
        <v>48</v>
      </c>
      <c r="E83" s="26">
        <f>1965527218+431580189</f>
        <v>2397107407</v>
      </c>
      <c r="F83" s="26">
        <v>15450765701</v>
      </c>
      <c r="G83" s="12"/>
    </row>
    <row r="84" spans="2:7" ht="15">
      <c r="B84" s="24" t="s">
        <v>128</v>
      </c>
      <c r="C84" s="28">
        <v>313</v>
      </c>
      <c r="D84" s="22" t="s">
        <v>49</v>
      </c>
      <c r="E84" s="26">
        <v>1673761063</v>
      </c>
      <c r="F84" s="26">
        <v>307885867</v>
      </c>
      <c r="G84" s="12"/>
    </row>
    <row r="85" spans="2:7" ht="15">
      <c r="B85" s="24" t="s">
        <v>129</v>
      </c>
      <c r="C85" s="28">
        <v>314</v>
      </c>
      <c r="D85" s="22" t="s">
        <v>50</v>
      </c>
      <c r="E85" s="26">
        <f>431169001+12647999+569118383+9738052</f>
        <v>1022673435</v>
      </c>
      <c r="F85" s="26">
        <v>481172833</v>
      </c>
      <c r="G85" s="12"/>
    </row>
    <row r="86" spans="2:7" ht="15">
      <c r="B86" s="24" t="s">
        <v>130</v>
      </c>
      <c r="C86" s="28">
        <v>315</v>
      </c>
      <c r="D86" s="28"/>
      <c r="E86" s="26">
        <f>144534600+91470000</f>
        <v>236004600</v>
      </c>
      <c r="F86" s="26">
        <v>551556900</v>
      </c>
      <c r="G86" s="12"/>
    </row>
    <row r="87" spans="2:7" ht="15">
      <c r="B87" s="24" t="s">
        <v>131</v>
      </c>
      <c r="C87" s="28">
        <v>316</v>
      </c>
      <c r="D87" s="28"/>
      <c r="E87" s="44">
        <v>178262164</v>
      </c>
      <c r="F87" s="44"/>
      <c r="G87" s="12"/>
    </row>
    <row r="88" spans="2:7" ht="15">
      <c r="B88" s="24" t="s">
        <v>132</v>
      </c>
      <c r="C88" s="28">
        <v>317</v>
      </c>
      <c r="D88" s="28"/>
      <c r="E88" s="26"/>
      <c r="F88" s="26"/>
      <c r="G88" s="12"/>
    </row>
    <row r="89" spans="2:7" ht="15">
      <c r="B89" s="24" t="s">
        <v>133</v>
      </c>
      <c r="C89" s="28">
        <v>318</v>
      </c>
      <c r="D89" s="28"/>
      <c r="E89" s="26"/>
      <c r="F89" s="26"/>
      <c r="G89" s="12"/>
    </row>
    <row r="90" spans="2:7" ht="15">
      <c r="B90" s="24" t="s">
        <v>134</v>
      </c>
      <c r="C90" s="28">
        <v>319</v>
      </c>
      <c r="D90" s="22" t="s">
        <v>51</v>
      </c>
      <c r="E90" s="44">
        <v>-588982995</v>
      </c>
      <c r="F90" s="44">
        <v>120978943</v>
      </c>
      <c r="G90" s="12"/>
    </row>
    <row r="91" spans="2:7" ht="15">
      <c r="B91" s="24" t="s">
        <v>135</v>
      </c>
      <c r="C91" s="28">
        <v>320</v>
      </c>
      <c r="D91" s="22"/>
      <c r="E91" s="44"/>
      <c r="F91" s="44"/>
      <c r="G91" s="12"/>
    </row>
    <row r="92" spans="2:7" ht="14.25">
      <c r="B92" s="21" t="s">
        <v>136</v>
      </c>
      <c r="C92" s="29">
        <v>330</v>
      </c>
      <c r="D92" s="29"/>
      <c r="E92" s="23">
        <f>SUM(E93:E97)</f>
        <v>878000000</v>
      </c>
      <c r="F92" s="23">
        <f>SUM(F93:F97)</f>
        <v>878000000</v>
      </c>
      <c r="G92" s="12"/>
    </row>
    <row r="93" spans="2:7" ht="15">
      <c r="B93" s="24" t="s">
        <v>137</v>
      </c>
      <c r="C93" s="28">
        <v>331</v>
      </c>
      <c r="D93" s="28"/>
      <c r="E93" s="27"/>
      <c r="F93" s="27"/>
      <c r="G93" s="12"/>
    </row>
    <row r="94" spans="2:7" ht="15" hidden="1">
      <c r="B94" s="24" t="s">
        <v>20</v>
      </c>
      <c r="C94" s="28">
        <v>332</v>
      </c>
      <c r="D94" s="28"/>
      <c r="E94" s="27"/>
      <c r="F94" s="27"/>
      <c r="G94" s="12"/>
    </row>
    <row r="95" spans="2:7" ht="15.75" customHeight="1">
      <c r="B95" s="24" t="s">
        <v>138</v>
      </c>
      <c r="C95" s="28">
        <v>333</v>
      </c>
      <c r="D95" s="28"/>
      <c r="E95" s="27"/>
      <c r="F95" s="27"/>
      <c r="G95" s="12"/>
    </row>
    <row r="96" spans="2:7" ht="15">
      <c r="B96" s="24" t="s">
        <v>139</v>
      </c>
      <c r="C96" s="28">
        <v>334</v>
      </c>
      <c r="D96" s="22" t="s">
        <v>52</v>
      </c>
      <c r="E96" s="26">
        <v>878000000</v>
      </c>
      <c r="F96" s="26">
        <v>878000000</v>
      </c>
      <c r="G96" s="12"/>
    </row>
    <row r="97" spans="2:7" ht="15">
      <c r="B97" s="24" t="s">
        <v>140</v>
      </c>
      <c r="C97" s="28">
        <v>335</v>
      </c>
      <c r="D97" s="28"/>
      <c r="E97" s="26"/>
      <c r="F97" s="26"/>
      <c r="G97" s="12"/>
    </row>
    <row r="98" spans="2:7" ht="15">
      <c r="B98" s="24" t="s">
        <v>141</v>
      </c>
      <c r="C98" s="28">
        <v>336</v>
      </c>
      <c r="D98" s="28"/>
      <c r="E98" s="26"/>
      <c r="F98" s="26"/>
      <c r="G98" s="12"/>
    </row>
    <row r="99" spans="2:7" ht="15">
      <c r="B99" s="24" t="s">
        <v>142</v>
      </c>
      <c r="C99" s="28">
        <v>337</v>
      </c>
      <c r="D99" s="28"/>
      <c r="E99" s="26"/>
      <c r="F99" s="26"/>
      <c r="G99" s="12"/>
    </row>
    <row r="100" spans="2:7" ht="15">
      <c r="B100" s="24"/>
      <c r="C100" s="28"/>
      <c r="D100" s="28"/>
      <c r="E100" s="26"/>
      <c r="F100" s="26"/>
      <c r="G100" s="12"/>
    </row>
    <row r="101" spans="2:7" ht="14.25">
      <c r="B101" s="21" t="s">
        <v>79</v>
      </c>
      <c r="C101" s="29">
        <v>400</v>
      </c>
      <c r="D101" s="29"/>
      <c r="E101" s="23">
        <f>SUM(E102+E116)</f>
        <v>14545498846</v>
      </c>
      <c r="F101" s="23">
        <f>SUM(F102+F116)</f>
        <v>13102605990</v>
      </c>
      <c r="G101" s="12"/>
    </row>
    <row r="102" spans="2:7" ht="17.25">
      <c r="B102" s="21" t="s">
        <v>143</v>
      </c>
      <c r="C102" s="29">
        <v>410</v>
      </c>
      <c r="D102" s="29"/>
      <c r="E102" s="23">
        <f>SUM(E103:E112)</f>
        <v>14497899329</v>
      </c>
      <c r="F102" s="2">
        <f>SUM(F103:F112)</f>
        <v>13097985456</v>
      </c>
      <c r="G102" s="12"/>
    </row>
    <row r="103" spans="2:7" ht="15">
      <c r="B103" s="24" t="s">
        <v>144</v>
      </c>
      <c r="C103" s="28">
        <v>411</v>
      </c>
      <c r="D103" s="22" t="s">
        <v>53</v>
      </c>
      <c r="E103" s="26">
        <v>10000000000</v>
      </c>
      <c r="F103" s="26">
        <v>10000000000</v>
      </c>
      <c r="G103" s="12"/>
    </row>
    <row r="104" spans="2:7" ht="15">
      <c r="B104" s="24" t="s">
        <v>145</v>
      </c>
      <c r="C104" s="28">
        <v>412</v>
      </c>
      <c r="D104" s="22" t="s">
        <v>53</v>
      </c>
      <c r="E104" s="26">
        <v>150000000</v>
      </c>
      <c r="F104" s="26">
        <v>150000000</v>
      </c>
      <c r="G104" s="12"/>
    </row>
    <row r="105" spans="2:7" ht="15">
      <c r="B105" s="24" t="s">
        <v>146</v>
      </c>
      <c r="C105" s="28">
        <v>413</v>
      </c>
      <c r="D105" s="22"/>
      <c r="E105" s="26"/>
      <c r="F105" s="26"/>
      <c r="G105" s="12"/>
    </row>
    <row r="106" spans="2:7" ht="15">
      <c r="B106" s="24" t="s">
        <v>147</v>
      </c>
      <c r="C106" s="28">
        <v>414</v>
      </c>
      <c r="D106" s="22" t="s">
        <v>53</v>
      </c>
      <c r="E106" s="44">
        <v>0</v>
      </c>
      <c r="F106" s="44"/>
      <c r="G106" s="12"/>
    </row>
    <row r="107" spans="2:7" ht="15">
      <c r="B107" s="24" t="s">
        <v>148</v>
      </c>
      <c r="C107" s="28">
        <v>415</v>
      </c>
      <c r="D107" s="28"/>
      <c r="E107" s="27"/>
      <c r="F107" s="27"/>
      <c r="G107" s="12"/>
    </row>
    <row r="108" spans="2:7" ht="15">
      <c r="B108" s="24" t="s">
        <v>150</v>
      </c>
      <c r="C108" s="28">
        <v>416</v>
      </c>
      <c r="D108" s="28"/>
      <c r="E108" s="27"/>
      <c r="F108" s="27"/>
      <c r="G108" s="12"/>
    </row>
    <row r="109" spans="2:7" ht="15">
      <c r="B109" s="24" t="s">
        <v>151</v>
      </c>
      <c r="C109" s="28">
        <v>417</v>
      </c>
      <c r="D109" s="22" t="s">
        <v>53</v>
      </c>
      <c r="E109" s="26">
        <v>1335720727</v>
      </c>
      <c r="F109" s="26">
        <v>500260346</v>
      </c>
      <c r="G109" s="12"/>
    </row>
    <row r="110" spans="2:7" ht="15">
      <c r="B110" s="24" t="s">
        <v>152</v>
      </c>
      <c r="C110" s="28">
        <v>418</v>
      </c>
      <c r="D110" s="22" t="s">
        <v>53</v>
      </c>
      <c r="E110" s="26">
        <v>285187454</v>
      </c>
      <c r="F110" s="26">
        <v>44905492</v>
      </c>
      <c r="G110" s="12"/>
    </row>
    <row r="111" spans="2:7" ht="15">
      <c r="B111" s="24" t="s">
        <v>153</v>
      </c>
      <c r="C111" s="28">
        <v>419</v>
      </c>
      <c r="D111" s="28"/>
      <c r="E111" s="26"/>
      <c r="F111" s="26"/>
      <c r="G111" s="12"/>
    </row>
    <row r="112" spans="2:7" ht="15">
      <c r="B112" s="24" t="s">
        <v>154</v>
      </c>
      <c r="C112" s="28">
        <v>420</v>
      </c>
      <c r="D112" s="22" t="s">
        <v>53</v>
      </c>
      <c r="E112" s="26">
        <v>2726991148</v>
      </c>
      <c r="F112" s="26">
        <f>3337249469-934429851</f>
        <v>2402819618</v>
      </c>
      <c r="G112" s="12"/>
    </row>
    <row r="113" spans="2:7" ht="15">
      <c r="B113" s="24" t="s">
        <v>149</v>
      </c>
      <c r="C113" s="28">
        <v>421</v>
      </c>
      <c r="D113" s="28"/>
      <c r="E113" s="27"/>
      <c r="F113" s="27"/>
      <c r="G113" s="12"/>
    </row>
    <row r="114" spans="2:7" s="58" customFormat="1" ht="15.75" thickBot="1">
      <c r="B114" s="59"/>
      <c r="C114" s="33"/>
      <c r="D114" s="33"/>
      <c r="E114" s="34"/>
      <c r="F114" s="34"/>
      <c r="G114" s="12"/>
    </row>
    <row r="115" spans="2:7" s="58" customFormat="1" ht="9.75" customHeight="1" thickBot="1" thickTop="1">
      <c r="B115" s="60"/>
      <c r="C115" s="41"/>
      <c r="D115" s="41"/>
      <c r="E115" s="42"/>
      <c r="F115" s="42"/>
      <c r="G115" s="12"/>
    </row>
    <row r="116" spans="2:7" ht="21.75" customHeight="1" thickTop="1">
      <c r="B116" s="21" t="s">
        <v>155</v>
      </c>
      <c r="C116" s="61">
        <v>430</v>
      </c>
      <c r="D116" s="61"/>
      <c r="E116" s="23">
        <f>SUM(E117:E119)</f>
        <v>47599517</v>
      </c>
      <c r="F116" s="23">
        <f>SUM(F117:F119)</f>
        <v>4620534</v>
      </c>
      <c r="G116" s="12"/>
    </row>
    <row r="117" spans="2:7" ht="15">
      <c r="B117" s="24" t="s">
        <v>156</v>
      </c>
      <c r="C117" s="28">
        <v>431</v>
      </c>
      <c r="D117" s="22" t="s">
        <v>54</v>
      </c>
      <c r="E117" s="26">
        <v>47599517</v>
      </c>
      <c r="F117" s="26">
        <v>4620534</v>
      </c>
      <c r="G117" s="12"/>
    </row>
    <row r="118" spans="2:7" ht="15">
      <c r="B118" s="24" t="s">
        <v>157</v>
      </c>
      <c r="C118" s="28">
        <v>432</v>
      </c>
      <c r="D118" s="28"/>
      <c r="E118" s="26"/>
      <c r="F118" s="26"/>
      <c r="G118" s="12"/>
    </row>
    <row r="119" spans="2:7" ht="15">
      <c r="B119" s="24" t="s">
        <v>158</v>
      </c>
      <c r="C119" s="28">
        <v>433</v>
      </c>
      <c r="D119" s="28"/>
      <c r="E119" s="26"/>
      <c r="F119" s="26"/>
      <c r="G119" s="12"/>
    </row>
    <row r="120" spans="2:7" ht="15">
      <c r="B120" s="24"/>
      <c r="C120" s="28"/>
      <c r="D120" s="28"/>
      <c r="E120" s="26"/>
      <c r="F120" s="26"/>
      <c r="G120" s="12"/>
    </row>
    <row r="121" spans="2:7" ht="15">
      <c r="B121" s="24"/>
      <c r="C121" s="28"/>
      <c r="D121" s="28"/>
      <c r="E121" s="27"/>
      <c r="F121" s="27"/>
      <c r="G121" s="12"/>
    </row>
    <row r="122" spans="2:7" ht="15">
      <c r="B122" s="24"/>
      <c r="C122" s="28"/>
      <c r="D122" s="28"/>
      <c r="E122" s="27"/>
      <c r="F122" s="27"/>
      <c r="G122" s="12"/>
    </row>
    <row r="123" spans="2:7" ht="15">
      <c r="B123" s="24"/>
      <c r="C123" s="28"/>
      <c r="D123" s="28"/>
      <c r="E123" s="27"/>
      <c r="F123" s="27"/>
      <c r="G123" s="12"/>
    </row>
    <row r="124" spans="2:7" ht="15">
      <c r="B124" s="24"/>
      <c r="C124" s="28"/>
      <c r="D124" s="28"/>
      <c r="E124" s="27"/>
      <c r="F124" s="27"/>
      <c r="G124" s="12"/>
    </row>
    <row r="125" spans="2:7" ht="15">
      <c r="B125" s="24"/>
      <c r="C125" s="28"/>
      <c r="D125" s="28"/>
      <c r="E125" s="27"/>
      <c r="F125" s="27"/>
      <c r="G125" s="12"/>
    </row>
    <row r="126" spans="2:7" ht="15">
      <c r="B126" s="24"/>
      <c r="C126" s="28"/>
      <c r="D126" s="28"/>
      <c r="E126" s="27"/>
      <c r="F126" s="27"/>
      <c r="G126" s="12"/>
    </row>
    <row r="127" spans="2:7" ht="15">
      <c r="B127" s="24"/>
      <c r="C127" s="28"/>
      <c r="D127" s="28"/>
      <c r="E127" s="27"/>
      <c r="F127" s="27"/>
      <c r="G127" s="12"/>
    </row>
    <row r="128" spans="2:7" ht="15">
      <c r="B128" s="24"/>
      <c r="C128" s="28"/>
      <c r="D128" s="28"/>
      <c r="E128" s="27"/>
      <c r="F128" s="27"/>
      <c r="G128" s="12"/>
    </row>
    <row r="129" spans="2:7" ht="25.5" customHeight="1" thickBot="1">
      <c r="B129" s="46" t="s">
        <v>80</v>
      </c>
      <c r="C129" s="47">
        <v>440</v>
      </c>
      <c r="D129" s="47"/>
      <c r="E129" s="48">
        <f>E80+E101</f>
        <v>21092324520</v>
      </c>
      <c r="F129" s="48">
        <f>F80+F101</f>
        <v>32037966234</v>
      </c>
      <c r="G129" s="12"/>
    </row>
    <row r="130" spans="2:7" ht="15.75" thickTop="1">
      <c r="B130" s="62"/>
      <c r="C130" s="62"/>
      <c r="D130" s="62"/>
      <c r="E130" s="63"/>
      <c r="F130" s="62"/>
      <c r="G130" s="12"/>
    </row>
    <row r="131" spans="2:7" ht="34.5" customHeight="1">
      <c r="B131" s="156" t="s">
        <v>81</v>
      </c>
      <c r="C131" s="156"/>
      <c r="D131" s="156"/>
      <c r="E131" s="156"/>
      <c r="F131" s="156"/>
      <c r="G131" s="12"/>
    </row>
    <row r="132" spans="2:7" ht="9.75" customHeight="1">
      <c r="B132" s="64"/>
      <c r="C132" s="64"/>
      <c r="D132" s="64"/>
      <c r="E132" s="64"/>
      <c r="F132" s="64"/>
      <c r="G132" s="12"/>
    </row>
    <row r="133" spans="2:7" ht="28.5">
      <c r="B133" s="55" t="s">
        <v>82</v>
      </c>
      <c r="C133" s="14" t="s">
        <v>168</v>
      </c>
      <c r="D133" s="14" t="s">
        <v>170</v>
      </c>
      <c r="E133" s="14" t="s">
        <v>262</v>
      </c>
      <c r="F133" s="14" t="s">
        <v>249</v>
      </c>
      <c r="G133" s="12"/>
    </row>
    <row r="134" spans="1:7" ht="21" customHeight="1">
      <c r="A134" s="3">
        <v>1</v>
      </c>
      <c r="B134" s="65" t="s">
        <v>159</v>
      </c>
      <c r="C134" s="65"/>
      <c r="D134" s="65"/>
      <c r="E134" s="66"/>
      <c r="F134" s="66"/>
      <c r="G134" s="12"/>
    </row>
    <row r="135" spans="1:7" ht="15">
      <c r="A135" s="3">
        <v>2</v>
      </c>
      <c r="B135" s="67" t="s">
        <v>160</v>
      </c>
      <c r="C135" s="67"/>
      <c r="D135" s="67"/>
      <c r="E135" s="68"/>
      <c r="F135" s="68"/>
      <c r="G135" s="12"/>
    </row>
    <row r="136" spans="1:7" ht="15">
      <c r="A136" s="3">
        <v>3</v>
      </c>
      <c r="B136" s="67" t="s">
        <v>161</v>
      </c>
      <c r="C136" s="67"/>
      <c r="D136" s="67"/>
      <c r="E136" s="68"/>
      <c r="F136" s="68"/>
      <c r="G136" s="12"/>
    </row>
    <row r="137" spans="1:7" ht="15">
      <c r="A137" s="3">
        <v>4</v>
      </c>
      <c r="B137" s="67" t="s">
        <v>162</v>
      </c>
      <c r="C137" s="67"/>
      <c r="D137" s="67"/>
      <c r="E137" s="68"/>
      <c r="F137" s="68"/>
      <c r="G137" s="12"/>
    </row>
    <row r="138" spans="1:7" ht="15">
      <c r="A138" s="3">
        <v>5</v>
      </c>
      <c r="B138" s="67" t="s">
        <v>163</v>
      </c>
      <c r="C138" s="67"/>
      <c r="D138" s="67"/>
      <c r="E138" s="68"/>
      <c r="F138" s="68"/>
      <c r="G138" s="12"/>
    </row>
    <row r="139" spans="1:7" ht="15">
      <c r="A139" s="3">
        <v>6</v>
      </c>
      <c r="B139" s="67" t="s">
        <v>164</v>
      </c>
      <c r="C139" s="67"/>
      <c r="D139" s="67"/>
      <c r="E139" s="68"/>
      <c r="F139" s="68"/>
      <c r="G139" s="12"/>
    </row>
    <row r="140" spans="1:7" ht="15">
      <c r="A140" s="3">
        <v>7</v>
      </c>
      <c r="B140" s="69"/>
      <c r="C140" s="69"/>
      <c r="D140" s="69"/>
      <c r="E140" s="70"/>
      <c r="F140" s="70"/>
      <c r="G140" s="12"/>
    </row>
    <row r="141" spans="2:6" ht="15">
      <c r="B141" s="62"/>
      <c r="C141" s="62"/>
      <c r="D141" s="62"/>
      <c r="E141" s="71"/>
      <c r="F141" s="62"/>
    </row>
    <row r="142" spans="2:6" ht="15">
      <c r="B142" s="62"/>
      <c r="C142" s="62"/>
      <c r="D142" s="62"/>
      <c r="E142" s="157" t="s">
        <v>261</v>
      </c>
      <c r="F142" s="157"/>
    </row>
    <row r="143" spans="2:6" ht="12.75">
      <c r="B143" s="73" t="s">
        <v>166</v>
      </c>
      <c r="E143" s="152" t="s">
        <v>167</v>
      </c>
      <c r="F143" s="152"/>
    </row>
    <row r="150" spans="2:6" ht="12.75">
      <c r="B150" s="77" t="s">
        <v>84</v>
      </c>
      <c r="E150" s="153" t="s">
        <v>85</v>
      </c>
      <c r="F150" s="153"/>
    </row>
  </sheetData>
  <mergeCells count="6">
    <mergeCell ref="E143:F143"/>
    <mergeCell ref="E150:F150"/>
    <mergeCell ref="B4:F4"/>
    <mergeCell ref="B5:F5"/>
    <mergeCell ref="B131:F131"/>
    <mergeCell ref="E142:F142"/>
  </mergeCells>
  <printOptions/>
  <pageMargins left="0.33" right="0.41" top="0.65" bottom="0.3" header="0.45" footer="0.3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74"/>
  <sheetViews>
    <sheetView workbookViewId="0" topLeftCell="A1">
      <selection activeCell="B15" sqref="B15"/>
    </sheetView>
  </sheetViews>
  <sheetFormatPr defaultColWidth="9.125" defaultRowHeight="12.75"/>
  <cols>
    <col min="1" max="1" width="4.875" style="62" customWidth="1"/>
    <col min="2" max="2" width="50.125" style="62" customWidth="1"/>
    <col min="3" max="3" width="24.375" style="62" customWidth="1"/>
    <col min="4" max="4" width="23.875" style="62" customWidth="1"/>
    <col min="5" max="5" width="13.875" style="62" bestFit="1" customWidth="1"/>
    <col min="6" max="6" width="13.125" style="62" customWidth="1"/>
    <col min="7" max="16384" width="9.125" style="62" customWidth="1"/>
  </cols>
  <sheetData>
    <row r="1" ht="15">
      <c r="A1" s="87" t="s">
        <v>244</v>
      </c>
    </row>
    <row r="2" ht="15">
      <c r="A2" s="62" t="s">
        <v>245</v>
      </c>
    </row>
    <row r="5" ht="15" hidden="1"/>
    <row r="6" spans="1:4" ht="20.25">
      <c r="A6" s="158" t="s">
        <v>71</v>
      </c>
      <c r="B6" s="158"/>
      <c r="C6" s="158"/>
      <c r="D6" s="158"/>
    </row>
    <row r="7" spans="1:12" ht="15">
      <c r="A7" s="155" t="s">
        <v>263</v>
      </c>
      <c r="B7" s="155"/>
      <c r="C7" s="155"/>
      <c r="D7" s="155"/>
      <c r="H7" s="157"/>
      <c r="I7" s="157"/>
      <c r="J7" s="157"/>
      <c r="K7" s="157"/>
      <c r="L7" s="157"/>
    </row>
    <row r="8" spans="1:12" ht="15">
      <c r="A8" s="8"/>
      <c r="B8" s="8"/>
      <c r="C8" s="8"/>
      <c r="D8" s="8"/>
      <c r="H8" s="72"/>
      <c r="I8" s="72"/>
      <c r="J8" s="72"/>
      <c r="K8" s="72"/>
      <c r="L8" s="72"/>
    </row>
    <row r="9" ht="14.25"/>
    <row r="10" spans="1:12" ht="15.75">
      <c r="A10" s="159" t="s">
        <v>246</v>
      </c>
      <c r="B10" s="159"/>
      <c r="C10" s="159"/>
      <c r="D10" s="159"/>
      <c r="H10" s="155"/>
      <c r="I10" s="155"/>
      <c r="J10" s="155"/>
      <c r="K10" s="155"/>
      <c r="L10" s="155"/>
    </row>
    <row r="12" spans="1:4" ht="24.75" customHeight="1">
      <c r="A12" s="106" t="s">
        <v>196</v>
      </c>
      <c r="B12" s="106" t="s">
        <v>195</v>
      </c>
      <c r="C12" s="106" t="s">
        <v>193</v>
      </c>
      <c r="D12" s="106" t="s">
        <v>194</v>
      </c>
    </row>
    <row r="13" spans="1:4" ht="15">
      <c r="A13" s="105" t="s">
        <v>197</v>
      </c>
      <c r="B13" s="104" t="s">
        <v>226</v>
      </c>
      <c r="C13" s="114">
        <f>SUM(C14:C18)</f>
        <v>25622946400</v>
      </c>
      <c r="D13" s="114">
        <f>SUM(D14:D18)</f>
        <v>14437999289</v>
      </c>
    </row>
    <row r="14" spans="1:4" ht="15">
      <c r="A14" s="90">
        <v>1</v>
      </c>
      <c r="B14" s="96" t="s">
        <v>200</v>
      </c>
      <c r="C14" s="98">
        <v>2404622149</v>
      </c>
      <c r="D14" s="98">
        <v>2778512446</v>
      </c>
    </row>
    <row r="15" spans="1:4" ht="15">
      <c r="A15" s="90">
        <v>2</v>
      </c>
      <c r="B15" s="96" t="s">
        <v>199</v>
      </c>
      <c r="C15" s="98">
        <v>0</v>
      </c>
      <c r="D15" s="98">
        <v>0</v>
      </c>
    </row>
    <row r="16" spans="1:4" ht="15">
      <c r="A16" s="90">
        <v>3</v>
      </c>
      <c r="B16" s="96" t="s">
        <v>201</v>
      </c>
      <c r="C16" s="98">
        <v>18569346579</v>
      </c>
      <c r="D16" s="98">
        <v>5352268703</v>
      </c>
    </row>
    <row r="17" spans="1:4" ht="15">
      <c r="A17" s="90">
        <v>4</v>
      </c>
      <c r="B17" s="96" t="s">
        <v>202</v>
      </c>
      <c r="C17" s="98">
        <v>4648977672</v>
      </c>
      <c r="D17" s="98">
        <v>6307218140</v>
      </c>
    </row>
    <row r="18" spans="1:4" ht="15">
      <c r="A18" s="90">
        <v>5</v>
      </c>
      <c r="B18" s="96" t="s">
        <v>203</v>
      </c>
      <c r="C18" s="98"/>
      <c r="D18" s="98">
        <v>0</v>
      </c>
    </row>
    <row r="19" spans="1:4" ht="15">
      <c r="A19" s="88" t="s">
        <v>206</v>
      </c>
      <c r="B19" s="96" t="s">
        <v>227</v>
      </c>
      <c r="C19" s="98">
        <v>6415019834</v>
      </c>
      <c r="D19" s="98">
        <v>6654325231</v>
      </c>
    </row>
    <row r="20" spans="1:4" ht="15">
      <c r="A20" s="90">
        <v>1</v>
      </c>
      <c r="B20" s="96" t="s">
        <v>204</v>
      </c>
      <c r="C20" s="98">
        <v>0</v>
      </c>
      <c r="D20" s="98">
        <v>0</v>
      </c>
    </row>
    <row r="21" spans="1:4" ht="15">
      <c r="A21" s="90">
        <v>2</v>
      </c>
      <c r="B21" s="96" t="s">
        <v>205</v>
      </c>
      <c r="C21" s="98">
        <v>3360019834</v>
      </c>
      <c r="D21" s="98">
        <v>3008325231</v>
      </c>
    </row>
    <row r="22" spans="1:4" ht="15">
      <c r="A22" s="90">
        <v>3</v>
      </c>
      <c r="B22" s="96" t="s">
        <v>207</v>
      </c>
      <c r="C22" s="98">
        <v>2055000000</v>
      </c>
      <c r="D22" s="98">
        <v>2055000000</v>
      </c>
    </row>
    <row r="23" spans="1:4" ht="15">
      <c r="A23" s="90">
        <v>4</v>
      </c>
      <c r="B23" s="96" t="s">
        <v>208</v>
      </c>
      <c r="C23" s="98">
        <v>1000000000</v>
      </c>
      <c r="D23" s="98">
        <v>1591000000</v>
      </c>
    </row>
    <row r="24" spans="1:4" ht="16.5" customHeight="1">
      <c r="A24" s="90">
        <v>5</v>
      </c>
      <c r="B24" s="96" t="s">
        <v>209</v>
      </c>
      <c r="C24" s="98">
        <v>0</v>
      </c>
      <c r="D24" s="98">
        <v>0</v>
      </c>
    </row>
    <row r="25" spans="1:5" ht="15">
      <c r="A25" s="88" t="s">
        <v>210</v>
      </c>
      <c r="B25" s="99" t="s">
        <v>211</v>
      </c>
      <c r="C25" s="97">
        <f>C13+C19</f>
        <v>32037966234</v>
      </c>
      <c r="D25" s="97">
        <f>D13+D19</f>
        <v>21092324520</v>
      </c>
      <c r="E25" s="151"/>
    </row>
    <row r="26" spans="1:5" ht="15">
      <c r="A26" s="88" t="s">
        <v>212</v>
      </c>
      <c r="B26" s="96" t="s">
        <v>214</v>
      </c>
      <c r="C26" s="98">
        <f>C27+C28</f>
        <v>18935360244</v>
      </c>
      <c r="D26" s="98">
        <f>D27+D28</f>
        <v>6546825674</v>
      </c>
      <c r="E26" s="151"/>
    </row>
    <row r="27" spans="1:5" ht="15">
      <c r="A27" s="90">
        <v>1</v>
      </c>
      <c r="B27" s="96" t="s">
        <v>215</v>
      </c>
      <c r="C27" s="98">
        <v>18057360244</v>
      </c>
      <c r="D27" s="98">
        <v>5668825674</v>
      </c>
      <c r="E27" s="151"/>
    </row>
    <row r="28" spans="1:4" ht="15">
      <c r="A28" s="90">
        <v>2</v>
      </c>
      <c r="B28" s="96" t="s">
        <v>216</v>
      </c>
      <c r="C28" s="98">
        <v>878000000</v>
      </c>
      <c r="D28" s="98">
        <v>878000000</v>
      </c>
    </row>
    <row r="29" spans="1:4" ht="15">
      <c r="A29" s="88" t="s">
        <v>217</v>
      </c>
      <c r="B29" s="96" t="s">
        <v>213</v>
      </c>
      <c r="C29" s="98">
        <f>C30+C36</f>
        <v>13102605990</v>
      </c>
      <c r="D29" s="98">
        <f>D30+D36</f>
        <v>14545498846</v>
      </c>
    </row>
    <row r="30" spans="1:4" ht="15">
      <c r="A30" s="90">
        <v>1</v>
      </c>
      <c r="B30" s="96" t="s">
        <v>223</v>
      </c>
      <c r="C30" s="98">
        <f>SUM(C31:C35)</f>
        <v>13097985456</v>
      </c>
      <c r="D30" s="98">
        <f>SUM(D31:D35)</f>
        <v>14497899329</v>
      </c>
    </row>
    <row r="31" spans="1:4" ht="15">
      <c r="A31" s="90"/>
      <c r="B31" s="100" t="s">
        <v>219</v>
      </c>
      <c r="C31" s="98">
        <v>10000000000</v>
      </c>
      <c r="D31" s="98">
        <v>10000000000</v>
      </c>
    </row>
    <row r="32" spans="1:4" ht="15">
      <c r="A32" s="90"/>
      <c r="B32" s="100" t="s">
        <v>218</v>
      </c>
      <c r="C32" s="98">
        <v>150000000</v>
      </c>
      <c r="D32" s="98">
        <v>150000000</v>
      </c>
    </row>
    <row r="33" spans="1:4" ht="15">
      <c r="A33" s="90"/>
      <c r="B33" s="100" t="s">
        <v>220</v>
      </c>
      <c r="C33" s="95">
        <v>0</v>
      </c>
      <c r="D33" s="98">
        <v>0</v>
      </c>
    </row>
    <row r="34" spans="1:4" ht="15">
      <c r="A34" s="90"/>
      <c r="B34" s="100" t="s">
        <v>221</v>
      </c>
      <c r="C34" s="95">
        <f>500260346+44905492</f>
        <v>545165838</v>
      </c>
      <c r="D34" s="95">
        <v>1620908181</v>
      </c>
    </row>
    <row r="35" spans="1:4" ht="15">
      <c r="A35" s="90"/>
      <c r="B35" s="100" t="s">
        <v>222</v>
      </c>
      <c r="C35" s="98">
        <v>2402819618</v>
      </c>
      <c r="D35" s="98">
        <v>2726991148</v>
      </c>
    </row>
    <row r="36" spans="1:4" ht="15">
      <c r="A36" s="90">
        <v>2</v>
      </c>
      <c r="B36" s="96" t="s">
        <v>224</v>
      </c>
      <c r="C36" s="97">
        <v>4620534</v>
      </c>
      <c r="D36" s="97">
        <v>47599517</v>
      </c>
    </row>
    <row r="37" spans="1:4" ht="15">
      <c r="A37" s="174"/>
      <c r="B37" s="100" t="s">
        <v>268</v>
      </c>
      <c r="C37" s="98">
        <v>4620534</v>
      </c>
      <c r="D37" s="98">
        <v>47599517</v>
      </c>
    </row>
    <row r="38" spans="1:5" ht="15">
      <c r="A38" s="101"/>
      <c r="B38" s="102" t="s">
        <v>225</v>
      </c>
      <c r="C38" s="115">
        <f>C26+C29</f>
        <v>32037966234</v>
      </c>
      <c r="D38" s="115">
        <f>D26+D29</f>
        <v>21092324520</v>
      </c>
      <c r="E38" s="151"/>
    </row>
    <row r="40" spans="1:4" ht="15.75">
      <c r="A40" s="159" t="s">
        <v>247</v>
      </c>
      <c r="B40" s="159"/>
      <c r="C40" s="159"/>
      <c r="D40" s="159"/>
    </row>
    <row r="42" spans="1:4" ht="22.5" customHeight="1">
      <c r="A42" s="108" t="s">
        <v>196</v>
      </c>
      <c r="B42" s="108" t="s">
        <v>242</v>
      </c>
      <c r="C42" s="108" t="s">
        <v>265</v>
      </c>
      <c r="D42" s="108" t="s">
        <v>243</v>
      </c>
    </row>
    <row r="43" spans="1:4" ht="15">
      <c r="A43" s="103">
        <v>1</v>
      </c>
      <c r="B43" s="105" t="s">
        <v>228</v>
      </c>
      <c r="C43" s="107">
        <v>15093925947</v>
      </c>
      <c r="D43" s="107">
        <f>32147554602+C43</f>
        <v>47241480549</v>
      </c>
    </row>
    <row r="44" spans="1:4" ht="15">
      <c r="A44" s="90">
        <v>2</v>
      </c>
      <c r="B44" s="88" t="s">
        <v>229</v>
      </c>
      <c r="C44" s="89">
        <v>0</v>
      </c>
      <c r="D44" s="89">
        <v>40820000</v>
      </c>
    </row>
    <row r="45" spans="1:4" ht="15">
      <c r="A45" s="90">
        <v>3</v>
      </c>
      <c r="B45" s="88" t="s">
        <v>248</v>
      </c>
      <c r="C45" s="89">
        <f>C43-C44</f>
        <v>15093925947</v>
      </c>
      <c r="D45" s="89">
        <f>D43-D44</f>
        <v>47200660549</v>
      </c>
    </row>
    <row r="46" spans="1:4" ht="15">
      <c r="A46" s="90">
        <v>4</v>
      </c>
      <c r="B46" s="88" t="s">
        <v>230</v>
      </c>
      <c r="C46" s="89">
        <v>12805726845</v>
      </c>
      <c r="D46" s="89">
        <f>25525330602+C46</f>
        <v>38331057447</v>
      </c>
    </row>
    <row r="47" spans="1:4" ht="15">
      <c r="A47" s="90">
        <v>5</v>
      </c>
      <c r="B47" s="92" t="s">
        <v>237</v>
      </c>
      <c r="C47" s="89">
        <f>C45-C46</f>
        <v>2288199102</v>
      </c>
      <c r="D47" s="89">
        <f>D45-D46</f>
        <v>8869603102</v>
      </c>
    </row>
    <row r="48" spans="1:4" ht="15">
      <c r="A48" s="90">
        <v>6</v>
      </c>
      <c r="B48" s="88" t="s">
        <v>231</v>
      </c>
      <c r="C48" s="91">
        <v>3635274</v>
      </c>
      <c r="D48" s="91">
        <f>33694226+C48</f>
        <v>37329500</v>
      </c>
    </row>
    <row r="49" spans="1:4" ht="15">
      <c r="A49" s="90">
        <v>7</v>
      </c>
      <c r="B49" s="88" t="s">
        <v>232</v>
      </c>
      <c r="C49" s="91">
        <v>102180458</v>
      </c>
      <c r="D49" s="91">
        <f>153874552+C49</f>
        <v>256055010</v>
      </c>
    </row>
    <row r="50" spans="1:4" ht="15">
      <c r="A50" s="90">
        <v>8</v>
      </c>
      <c r="B50" s="88" t="s">
        <v>233</v>
      </c>
      <c r="C50" s="91">
        <v>940242488</v>
      </c>
      <c r="D50" s="91">
        <f>2478732637+C50</f>
        <v>3418975125</v>
      </c>
    </row>
    <row r="51" spans="1:4" ht="15">
      <c r="A51" s="90">
        <v>9</v>
      </c>
      <c r="B51" s="88" t="s">
        <v>234</v>
      </c>
      <c r="C51" s="91">
        <v>358544839</v>
      </c>
      <c r="D51" s="91">
        <f>1111703151+C51</f>
        <v>1470247990</v>
      </c>
    </row>
    <row r="52" spans="1:4" ht="15">
      <c r="A52" s="90">
        <v>10</v>
      </c>
      <c r="B52" s="93" t="s">
        <v>238</v>
      </c>
      <c r="C52" s="94">
        <f>C47+C48-C49-C50-C51</f>
        <v>890866591</v>
      </c>
      <c r="D52" s="94">
        <f>D47+D48-D49-D50-D51</f>
        <v>3761654477</v>
      </c>
    </row>
    <row r="53" spans="1:4" ht="15">
      <c r="A53" s="90">
        <v>11</v>
      </c>
      <c r="B53" s="88" t="s">
        <v>235</v>
      </c>
      <c r="C53" s="91">
        <v>37417697</v>
      </c>
      <c r="D53" s="91">
        <f>33778070+C53</f>
        <v>71195767</v>
      </c>
    </row>
    <row r="54" spans="1:4" ht="15">
      <c r="A54" s="90">
        <v>12</v>
      </c>
      <c r="B54" s="88" t="s">
        <v>236</v>
      </c>
      <c r="C54" s="91">
        <v>31259370</v>
      </c>
      <c r="D54" s="91">
        <f>13908723+C54</f>
        <v>45168093</v>
      </c>
    </row>
    <row r="55" spans="1:4" ht="15">
      <c r="A55" s="90">
        <v>13</v>
      </c>
      <c r="B55" s="88" t="s">
        <v>239</v>
      </c>
      <c r="C55" s="95">
        <f>C53-C54</f>
        <v>6158327</v>
      </c>
      <c r="D55" s="95">
        <f>D53-D54</f>
        <v>26027674</v>
      </c>
    </row>
    <row r="56" spans="1:4" ht="15">
      <c r="A56" s="90">
        <v>14</v>
      </c>
      <c r="B56" s="88" t="s">
        <v>241</v>
      </c>
      <c r="C56" s="89">
        <f>C52+C55</f>
        <v>897024918</v>
      </c>
      <c r="D56" s="89">
        <f>D52+D55</f>
        <v>3787682151</v>
      </c>
    </row>
    <row r="57" spans="1:4" ht="15">
      <c r="A57" s="90">
        <v>15</v>
      </c>
      <c r="B57" s="88" t="s">
        <v>254</v>
      </c>
      <c r="C57" s="91">
        <v>251166977</v>
      </c>
      <c r="D57" s="91">
        <f>809524026+C57</f>
        <v>1060691003</v>
      </c>
    </row>
    <row r="58" spans="1:4" ht="15">
      <c r="A58" s="90">
        <v>16</v>
      </c>
      <c r="B58" s="88" t="s">
        <v>240</v>
      </c>
      <c r="C58" s="89">
        <f>C56-C57</f>
        <v>645857941</v>
      </c>
      <c r="D58" s="89">
        <f>D56-D57</f>
        <v>2726991148</v>
      </c>
    </row>
    <row r="59" spans="1:4" ht="15">
      <c r="A59" s="90">
        <v>17</v>
      </c>
      <c r="B59" s="88" t="s">
        <v>259</v>
      </c>
      <c r="C59" s="95">
        <f>C58/1000000</f>
        <v>645.857941</v>
      </c>
      <c r="D59" s="95">
        <f>D58/1000000</f>
        <v>2726.991148</v>
      </c>
    </row>
    <row r="60" spans="1:4" ht="15">
      <c r="A60" s="90">
        <v>18</v>
      </c>
      <c r="B60" s="88" t="s">
        <v>258</v>
      </c>
      <c r="C60" s="95"/>
      <c r="D60" s="95">
        <v>800</v>
      </c>
    </row>
    <row r="61" spans="1:4" ht="15">
      <c r="A61" s="109"/>
      <c r="B61" s="110"/>
      <c r="C61" s="86"/>
      <c r="D61" s="86"/>
    </row>
    <row r="62" spans="1:4" ht="15">
      <c r="A62" s="109"/>
      <c r="B62" s="110"/>
      <c r="C62" s="86"/>
      <c r="D62" s="86"/>
    </row>
    <row r="63" spans="1:4" ht="15">
      <c r="A63" s="110"/>
      <c r="B63" s="110"/>
      <c r="C63" s="86"/>
      <c r="D63" s="86"/>
    </row>
    <row r="64" spans="1:4" ht="15">
      <c r="A64" s="109"/>
      <c r="B64" s="110"/>
      <c r="C64" s="86"/>
      <c r="D64" s="86"/>
    </row>
    <row r="65" spans="1:4" ht="15">
      <c r="A65" s="109"/>
      <c r="B65" s="110"/>
      <c r="C65" s="86"/>
      <c r="D65" s="86"/>
    </row>
    <row r="66" spans="1:4" ht="15">
      <c r="A66" s="109"/>
      <c r="B66" s="110"/>
      <c r="C66" s="86"/>
      <c r="D66" s="86"/>
    </row>
    <row r="67" spans="3:4" ht="15">
      <c r="C67" s="157" t="s">
        <v>261</v>
      </c>
      <c r="D67" s="157"/>
    </row>
    <row r="68" spans="1:4" ht="15">
      <c r="A68" s="157" t="s">
        <v>165</v>
      </c>
      <c r="B68" s="157"/>
      <c r="C68" s="157" t="s">
        <v>167</v>
      </c>
      <c r="D68" s="157"/>
    </row>
    <row r="74" spans="1:4" ht="15">
      <c r="A74" s="155" t="s">
        <v>83</v>
      </c>
      <c r="B74" s="155"/>
      <c r="C74" s="155" t="s">
        <v>85</v>
      </c>
      <c r="D74" s="155"/>
    </row>
  </sheetData>
  <mergeCells count="11">
    <mergeCell ref="A40:D40"/>
    <mergeCell ref="C67:D67"/>
    <mergeCell ref="A68:B68"/>
    <mergeCell ref="C68:D68"/>
    <mergeCell ref="A74:B74"/>
    <mergeCell ref="C74:D74"/>
    <mergeCell ref="H7:L7"/>
    <mergeCell ref="H10:L10"/>
    <mergeCell ref="A6:D6"/>
    <mergeCell ref="A7:D7"/>
    <mergeCell ref="A10:D10"/>
  </mergeCells>
  <printOptions/>
  <pageMargins left="0.52" right="0.41" top="0.7" bottom="0.99" header="0.5" footer="0.5"/>
  <pageSetup horizontalDpi="300" verticalDpi="3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3"/>
  <sheetViews>
    <sheetView tabSelected="1" workbookViewId="0" topLeftCell="A1">
      <selection activeCell="A6" sqref="A6:G6"/>
    </sheetView>
  </sheetViews>
  <sheetFormatPr defaultColWidth="9.00390625" defaultRowHeight="12.75"/>
  <cols>
    <col min="1" max="1" width="41.25390625" style="3" customWidth="1"/>
    <col min="2" max="2" width="5.875" style="3" customWidth="1"/>
    <col min="3" max="3" width="6.125" style="3" hidden="1" customWidth="1"/>
    <col min="4" max="4" width="15.75390625" style="3" customWidth="1"/>
    <col min="5" max="5" width="15.125" style="3" customWidth="1"/>
    <col min="6" max="6" width="15.875" style="3" customWidth="1"/>
    <col min="7" max="7" width="15.375" style="3" bestFit="1" customWidth="1"/>
    <col min="8" max="8" width="11.75390625" style="3" bestFit="1" customWidth="1"/>
    <col min="9" max="9" width="12.875" style="3" customWidth="1"/>
    <col min="10" max="16384" width="9.125" style="3" customWidth="1"/>
  </cols>
  <sheetData>
    <row r="1" spans="2:6" ht="12.75">
      <c r="B1" s="11"/>
      <c r="C1" s="11"/>
      <c r="D1" s="12"/>
      <c r="E1" s="12"/>
      <c r="F1" s="12"/>
    </row>
    <row r="2" spans="2:6" ht="12.75">
      <c r="B2" s="11"/>
      <c r="C2" s="11"/>
      <c r="D2" s="12"/>
      <c r="E2" s="12"/>
      <c r="F2" s="12"/>
    </row>
    <row r="3" spans="2:6" ht="12.75">
      <c r="B3" s="11"/>
      <c r="C3" s="11"/>
      <c r="D3" s="12"/>
      <c r="E3" s="12"/>
      <c r="F3" s="12"/>
    </row>
    <row r="4" spans="2:6" ht="29.25" customHeight="1">
      <c r="B4" s="11"/>
      <c r="C4" s="11"/>
      <c r="D4" s="12"/>
      <c r="E4" s="12"/>
      <c r="F4" s="12"/>
    </row>
    <row r="5" spans="2:6" ht="12.75" customHeight="1">
      <c r="B5" s="11"/>
      <c r="C5" s="11"/>
      <c r="D5" s="12"/>
      <c r="E5" s="12"/>
      <c r="F5" s="12"/>
    </row>
    <row r="6" spans="1:7" ht="25.5" customHeight="1">
      <c r="A6" s="169" t="s">
        <v>173</v>
      </c>
      <c r="B6" s="169"/>
      <c r="C6" s="169"/>
      <c r="D6" s="169"/>
      <c r="E6" s="169"/>
      <c r="F6" s="169"/>
      <c r="G6" s="169"/>
    </row>
    <row r="7" spans="1:7" ht="20.25">
      <c r="A7" s="158" t="s">
        <v>263</v>
      </c>
      <c r="B7" s="158"/>
      <c r="C7" s="158"/>
      <c r="D7" s="158"/>
      <c r="E7" s="158"/>
      <c r="F7" s="158"/>
      <c r="G7" s="158"/>
    </row>
    <row r="8" spans="1:8" ht="18.75" customHeight="1">
      <c r="A8" s="79"/>
      <c r="B8" s="11"/>
      <c r="C8" s="11"/>
      <c r="D8" s="80"/>
      <c r="E8" s="80"/>
      <c r="F8" s="7"/>
      <c r="G8" s="81"/>
      <c r="H8" s="81"/>
    </row>
    <row r="9" spans="1:8" ht="25.5" customHeight="1">
      <c r="A9" s="170" t="s">
        <v>82</v>
      </c>
      <c r="B9" s="166" t="s">
        <v>168</v>
      </c>
      <c r="C9" s="172" t="s">
        <v>170</v>
      </c>
      <c r="D9" s="162" t="s">
        <v>252</v>
      </c>
      <c r="E9" s="163"/>
      <c r="F9" s="164" t="s">
        <v>253</v>
      </c>
      <c r="G9" s="165"/>
      <c r="H9" s="81"/>
    </row>
    <row r="10" spans="1:8" ht="19.5" customHeight="1" thickBot="1">
      <c r="A10" s="171"/>
      <c r="B10" s="167"/>
      <c r="C10" s="173"/>
      <c r="D10" s="112" t="s">
        <v>266</v>
      </c>
      <c r="E10" s="112" t="s">
        <v>267</v>
      </c>
      <c r="F10" s="113" t="s">
        <v>250</v>
      </c>
      <c r="G10" s="113" t="s">
        <v>251</v>
      </c>
      <c r="H10" s="81"/>
    </row>
    <row r="11" spans="1:8" ht="6" customHeight="1" hidden="1" thickBot="1">
      <c r="A11" s="82"/>
      <c r="B11" s="83"/>
      <c r="C11" s="111"/>
      <c r="D11" s="83"/>
      <c r="E11" s="83"/>
      <c r="F11" s="83"/>
      <c r="G11" s="83"/>
      <c r="H11" s="81"/>
    </row>
    <row r="12" spans="1:9" ht="15" customHeight="1" thickTop="1">
      <c r="A12" s="116" t="s">
        <v>174</v>
      </c>
      <c r="B12" s="117" t="s">
        <v>21</v>
      </c>
      <c r="C12" s="118" t="s">
        <v>55</v>
      </c>
      <c r="D12" s="119">
        <v>15093925947</v>
      </c>
      <c r="E12" s="119">
        <v>13517856255</v>
      </c>
      <c r="F12" s="119">
        <f>32147554602+D12</f>
        <v>47241480549</v>
      </c>
      <c r="G12" s="149">
        <f>26548967099+E12</f>
        <v>40066823354</v>
      </c>
      <c r="H12" s="81"/>
      <c r="I12" s="81"/>
    </row>
    <row r="13" spans="1:9" ht="14.25">
      <c r="A13" s="120" t="s">
        <v>175</v>
      </c>
      <c r="B13" s="121" t="s">
        <v>22</v>
      </c>
      <c r="C13" s="122" t="s">
        <v>55</v>
      </c>
      <c r="D13" s="123"/>
      <c r="E13" s="123"/>
      <c r="F13" s="123">
        <f>33828000+6992000</f>
        <v>40820000</v>
      </c>
      <c r="G13" s="123">
        <f>E13</f>
        <v>0</v>
      </c>
      <c r="H13" s="81"/>
      <c r="I13" s="81"/>
    </row>
    <row r="14" spans="1:9" ht="12.75" hidden="1">
      <c r="A14" s="124" t="s">
        <v>23</v>
      </c>
      <c r="B14" s="125" t="s">
        <v>24</v>
      </c>
      <c r="C14" s="126"/>
      <c r="D14" s="127"/>
      <c r="E14" s="127"/>
      <c r="F14" s="127"/>
      <c r="G14" s="127"/>
      <c r="H14" s="81"/>
      <c r="I14" s="81"/>
    </row>
    <row r="15" spans="1:9" ht="12.75" hidden="1">
      <c r="A15" s="124" t="s">
        <v>176</v>
      </c>
      <c r="B15" s="125"/>
      <c r="C15" s="126"/>
      <c r="D15" s="127">
        <v>40820000</v>
      </c>
      <c r="E15" s="127"/>
      <c r="F15" s="127">
        <v>40820000</v>
      </c>
      <c r="G15" s="127">
        <f>E15</f>
        <v>0</v>
      </c>
      <c r="H15" s="81"/>
      <c r="I15" s="81"/>
    </row>
    <row r="16" spans="1:9" ht="12.75" hidden="1">
      <c r="A16" s="124" t="s">
        <v>25</v>
      </c>
      <c r="B16" s="125" t="s">
        <v>26</v>
      </c>
      <c r="C16" s="126"/>
      <c r="D16" s="127"/>
      <c r="E16" s="127"/>
      <c r="F16" s="127"/>
      <c r="G16" s="127"/>
      <c r="H16" s="81"/>
      <c r="I16" s="81"/>
    </row>
    <row r="17" spans="1:9" ht="15" customHeight="1">
      <c r="A17" s="120" t="s">
        <v>177</v>
      </c>
      <c r="B17" s="121" t="s">
        <v>27</v>
      </c>
      <c r="C17" s="122" t="s">
        <v>55</v>
      </c>
      <c r="D17" s="123">
        <f>D12-D13</f>
        <v>15093925947</v>
      </c>
      <c r="E17" s="123">
        <f>E12-E13</f>
        <v>13517856255</v>
      </c>
      <c r="F17" s="123">
        <f>F12-F13</f>
        <v>47200660549</v>
      </c>
      <c r="G17" s="123">
        <f>G12-G13</f>
        <v>40066823354</v>
      </c>
      <c r="H17" s="81"/>
      <c r="I17" s="81"/>
    </row>
    <row r="18" spans="1:9" ht="15" customHeight="1">
      <c r="A18" s="120" t="s">
        <v>178</v>
      </c>
      <c r="B18" s="121" t="s">
        <v>28</v>
      </c>
      <c r="C18" s="122" t="s">
        <v>56</v>
      </c>
      <c r="D18" s="123">
        <f>12816326845-10600000</f>
        <v>12805726845</v>
      </c>
      <c r="E18" s="123">
        <v>10484584046</v>
      </c>
      <c r="F18" s="123">
        <f>25525330602+D18</f>
        <v>38331057447</v>
      </c>
      <c r="G18" s="150">
        <f>20362998028+E18</f>
        <v>30847582074</v>
      </c>
      <c r="H18" s="81"/>
      <c r="I18" s="81"/>
    </row>
    <row r="19" spans="1:9" ht="24.75" customHeight="1">
      <c r="A19" s="128" t="s">
        <v>179</v>
      </c>
      <c r="B19" s="129" t="s">
        <v>29</v>
      </c>
      <c r="C19" s="122"/>
      <c r="D19" s="123">
        <f>D17-D18</f>
        <v>2288199102</v>
      </c>
      <c r="E19" s="123">
        <f>E17-E18</f>
        <v>3033272209</v>
      </c>
      <c r="F19" s="123">
        <f>F17-F18</f>
        <v>8869603102</v>
      </c>
      <c r="G19" s="123">
        <f>G17-G18</f>
        <v>9219241280</v>
      </c>
      <c r="H19" s="81"/>
      <c r="I19" s="81"/>
    </row>
    <row r="20" spans="1:9" ht="15" customHeight="1">
      <c r="A20" s="120" t="s">
        <v>180</v>
      </c>
      <c r="B20" s="121" t="s">
        <v>30</v>
      </c>
      <c r="C20" s="122"/>
      <c r="D20" s="127">
        <v>3635274</v>
      </c>
      <c r="E20" s="127">
        <v>10824876</v>
      </c>
      <c r="F20" s="148">
        <f>33694226+D20</f>
        <v>37329500</v>
      </c>
      <c r="G20" s="148">
        <f>16906806+E20</f>
        <v>27731682</v>
      </c>
      <c r="H20" s="81"/>
      <c r="I20" s="81"/>
    </row>
    <row r="21" spans="1:9" ht="15" customHeight="1">
      <c r="A21" s="120" t="s">
        <v>181</v>
      </c>
      <c r="B21" s="121" t="s">
        <v>31</v>
      </c>
      <c r="C21" s="122"/>
      <c r="D21" s="127">
        <f>D22</f>
        <v>102180458</v>
      </c>
      <c r="E21" s="127">
        <f>E22</f>
        <v>74668063</v>
      </c>
      <c r="F21" s="148">
        <f>153874552+D21</f>
        <v>256055010</v>
      </c>
      <c r="G21" s="148">
        <f>167466500+E21</f>
        <v>242134563</v>
      </c>
      <c r="H21" s="81"/>
      <c r="I21" s="81"/>
    </row>
    <row r="22" spans="1:9" ht="15" customHeight="1">
      <c r="A22" s="124" t="s">
        <v>182</v>
      </c>
      <c r="B22" s="121" t="s">
        <v>65</v>
      </c>
      <c r="C22" s="122"/>
      <c r="D22" s="127">
        <v>102180458</v>
      </c>
      <c r="E22" s="127">
        <v>74668063</v>
      </c>
      <c r="F22" s="148">
        <f>153874552+D22</f>
        <v>256055010</v>
      </c>
      <c r="G22" s="148">
        <f>167466500+E22</f>
        <v>242134563</v>
      </c>
      <c r="H22" s="81"/>
      <c r="I22" s="81"/>
    </row>
    <row r="23" spans="1:9" ht="15" customHeight="1">
      <c r="A23" s="120" t="s">
        <v>183</v>
      </c>
      <c r="B23" s="121" t="s">
        <v>66</v>
      </c>
      <c r="C23" s="122" t="s">
        <v>57</v>
      </c>
      <c r="D23" s="127">
        <v>940242488</v>
      </c>
      <c r="E23" s="127">
        <v>1168015430</v>
      </c>
      <c r="F23" s="148">
        <f>2478732637+D23</f>
        <v>3418975125</v>
      </c>
      <c r="G23" s="148">
        <f>2950599364+E23</f>
        <v>4118614794</v>
      </c>
      <c r="H23" s="81"/>
      <c r="I23" s="81"/>
    </row>
    <row r="24" spans="1:9" ht="15" customHeight="1">
      <c r="A24" s="120" t="s">
        <v>184</v>
      </c>
      <c r="B24" s="121" t="s">
        <v>67</v>
      </c>
      <c r="C24" s="122" t="s">
        <v>58</v>
      </c>
      <c r="D24" s="127">
        <v>358544839</v>
      </c>
      <c r="E24" s="127">
        <v>443836335</v>
      </c>
      <c r="F24" s="148">
        <f>1111703151+D24</f>
        <v>1470247990</v>
      </c>
      <c r="G24" s="148">
        <f>1136243482+E24</f>
        <v>1580079817</v>
      </c>
      <c r="H24" s="81"/>
      <c r="I24" s="81"/>
    </row>
    <row r="25" spans="1:9" ht="27" customHeight="1">
      <c r="A25" s="130" t="s">
        <v>185</v>
      </c>
      <c r="B25" s="121" t="s">
        <v>32</v>
      </c>
      <c r="C25" s="122"/>
      <c r="D25" s="131">
        <f>D19+D20-D21-D23-D24</f>
        <v>890866591</v>
      </c>
      <c r="E25" s="131">
        <f>E19+E20-E21-E23-E24</f>
        <v>1357577257</v>
      </c>
      <c r="F25" s="131">
        <f>F19+F20-F21-F23-F24</f>
        <v>3761654477</v>
      </c>
      <c r="G25" s="131">
        <f>G19+G20-G21-G23-G24</f>
        <v>3306143788</v>
      </c>
      <c r="H25" s="81"/>
      <c r="I25" s="81"/>
    </row>
    <row r="26" spans="1:9" ht="15" customHeight="1">
      <c r="A26" s="120" t="s">
        <v>186</v>
      </c>
      <c r="B26" s="121" t="s">
        <v>33</v>
      </c>
      <c r="C26" s="122" t="s">
        <v>59</v>
      </c>
      <c r="D26" s="127">
        <v>37417697</v>
      </c>
      <c r="E26" s="127">
        <v>3187500</v>
      </c>
      <c r="F26" s="148">
        <f>33778070+D26</f>
        <v>71195767</v>
      </c>
      <c r="G26" s="148">
        <f>27918181+E26</f>
        <v>31105681</v>
      </c>
      <c r="H26" s="81"/>
      <c r="I26" s="81"/>
    </row>
    <row r="27" spans="1:9" ht="15" customHeight="1">
      <c r="A27" s="120" t="s">
        <v>187</v>
      </c>
      <c r="B27" s="121" t="s">
        <v>34</v>
      </c>
      <c r="C27" s="122" t="s">
        <v>60</v>
      </c>
      <c r="D27" s="127">
        <v>31259370</v>
      </c>
      <c r="E27" s="127"/>
      <c r="F27" s="148">
        <f>13908723+D27</f>
        <v>45168093</v>
      </c>
      <c r="G27" s="132">
        <v>0</v>
      </c>
      <c r="H27" s="81"/>
      <c r="I27" s="81"/>
    </row>
    <row r="28" spans="1:9" ht="15" customHeight="1">
      <c r="A28" s="120" t="s">
        <v>188</v>
      </c>
      <c r="B28" s="121" t="s">
        <v>35</v>
      </c>
      <c r="C28" s="122"/>
      <c r="D28" s="133">
        <f>D26-D27</f>
        <v>6158327</v>
      </c>
      <c r="E28" s="133">
        <f>E26-E27</f>
        <v>3187500</v>
      </c>
      <c r="F28" s="133">
        <f>F26-F27</f>
        <v>26027674</v>
      </c>
      <c r="G28" s="133">
        <f>G26-G27</f>
        <v>31105681</v>
      </c>
      <c r="H28" s="81"/>
      <c r="I28" s="81"/>
    </row>
    <row r="29" spans="1:9" ht="15" customHeight="1">
      <c r="A29" s="120" t="s">
        <v>189</v>
      </c>
      <c r="B29" s="121" t="s">
        <v>36</v>
      </c>
      <c r="C29" s="122" t="s">
        <v>61</v>
      </c>
      <c r="D29" s="123">
        <f>D25+D28</f>
        <v>897024918</v>
      </c>
      <c r="E29" s="123">
        <f>E25+E28</f>
        <v>1360764757</v>
      </c>
      <c r="F29" s="123">
        <f>F25+F28</f>
        <v>3787682151</v>
      </c>
      <c r="G29" s="123">
        <f>G25+G28</f>
        <v>3337249469</v>
      </c>
      <c r="H29" s="81"/>
      <c r="I29" s="81"/>
    </row>
    <row r="30" spans="1:9" ht="15" customHeight="1">
      <c r="A30" s="120" t="s">
        <v>255</v>
      </c>
      <c r="B30" s="121" t="s">
        <v>68</v>
      </c>
      <c r="C30" s="122" t="s">
        <v>62</v>
      </c>
      <c r="D30" s="127">
        <v>251166977</v>
      </c>
      <c r="E30" s="127">
        <v>381014132</v>
      </c>
      <c r="F30" s="148">
        <f>809524026+D30</f>
        <v>1060691003</v>
      </c>
      <c r="G30" s="148">
        <f>553415719+E30</f>
        <v>934429851</v>
      </c>
      <c r="H30" s="81"/>
      <c r="I30" s="81"/>
    </row>
    <row r="31" spans="1:9" ht="15" customHeight="1">
      <c r="A31" s="120" t="s">
        <v>190</v>
      </c>
      <c r="B31" s="121" t="s">
        <v>69</v>
      </c>
      <c r="C31" s="122"/>
      <c r="D31" s="127"/>
      <c r="E31" s="127"/>
      <c r="F31" s="127"/>
      <c r="G31" s="127"/>
      <c r="H31" s="81"/>
      <c r="I31" s="81"/>
    </row>
    <row r="32" spans="1:9" ht="15" customHeight="1">
      <c r="A32" s="120" t="s">
        <v>191</v>
      </c>
      <c r="B32" s="121" t="s">
        <v>37</v>
      </c>
      <c r="C32" s="122"/>
      <c r="D32" s="123">
        <f>D29-D30</f>
        <v>645857941</v>
      </c>
      <c r="E32" s="123">
        <f>E29-E30</f>
        <v>979750625</v>
      </c>
      <c r="F32" s="123">
        <f>F29-F30</f>
        <v>2726991148</v>
      </c>
      <c r="G32" s="123">
        <f>G29-G30</f>
        <v>2402819618</v>
      </c>
      <c r="H32" s="81"/>
      <c r="I32" s="81"/>
    </row>
    <row r="33" spans="1:9" ht="14.25">
      <c r="A33" s="144" t="s">
        <v>257</v>
      </c>
      <c r="B33" s="145"/>
      <c r="C33" s="146"/>
      <c r="D33" s="147">
        <f>D32/1000000</f>
        <v>645.857941</v>
      </c>
      <c r="E33" s="147">
        <f>E32/1000000</f>
        <v>979.750625</v>
      </c>
      <c r="F33" s="147">
        <f>F32/1000000</f>
        <v>2726.991148</v>
      </c>
      <c r="G33" s="147">
        <f>G32/1000000</f>
        <v>2402.819618</v>
      </c>
      <c r="H33" s="81"/>
      <c r="I33" s="81"/>
    </row>
    <row r="34" spans="1:7" ht="15" customHeight="1">
      <c r="A34" s="134"/>
      <c r="B34" s="110"/>
      <c r="D34" s="85"/>
      <c r="E34" s="85"/>
      <c r="G34" s="12"/>
    </row>
    <row r="35" spans="1:7" ht="15" customHeight="1">
      <c r="A35" s="109"/>
      <c r="B35" s="110"/>
      <c r="D35" s="85"/>
      <c r="E35" s="85"/>
      <c r="G35" s="12"/>
    </row>
    <row r="36" spans="1:7" ht="15" customHeight="1">
      <c r="A36" s="109"/>
      <c r="B36" s="110"/>
      <c r="D36" s="85"/>
      <c r="E36" s="85"/>
      <c r="G36" s="12"/>
    </row>
    <row r="37" spans="1:7" ht="15" customHeight="1">
      <c r="A37" s="109"/>
      <c r="B37" s="110"/>
      <c r="D37" s="85"/>
      <c r="E37" s="85"/>
      <c r="G37" s="12"/>
    </row>
    <row r="38" spans="1:7" ht="15" customHeight="1">
      <c r="A38" s="109"/>
      <c r="B38" s="110"/>
      <c r="D38" s="85"/>
      <c r="E38" s="85"/>
      <c r="G38" s="12"/>
    </row>
    <row r="39" spans="1:7" ht="14.25" customHeight="1">
      <c r="A39" s="109"/>
      <c r="D39" s="85"/>
      <c r="E39" s="85"/>
      <c r="G39" s="12"/>
    </row>
    <row r="40" spans="4:7" ht="12.75">
      <c r="D40" s="168" t="s">
        <v>264</v>
      </c>
      <c r="E40" s="168"/>
      <c r="F40" s="168"/>
      <c r="G40" s="168"/>
    </row>
    <row r="41" spans="1:7" ht="12.75">
      <c r="A41" s="76" t="s">
        <v>192</v>
      </c>
      <c r="B41" s="75"/>
      <c r="C41" s="75"/>
      <c r="D41" s="153" t="s">
        <v>167</v>
      </c>
      <c r="E41" s="153"/>
      <c r="F41" s="153"/>
      <c r="G41" s="153"/>
    </row>
    <row r="46" spans="1:7" ht="12.75">
      <c r="A46" s="76" t="s">
        <v>83</v>
      </c>
      <c r="B46" s="75"/>
      <c r="C46" s="75"/>
      <c r="D46" s="153" t="s">
        <v>85</v>
      </c>
      <c r="E46" s="153"/>
      <c r="F46" s="153"/>
      <c r="G46" s="153"/>
    </row>
    <row r="51" spans="2:7" ht="12.75">
      <c r="B51" s="140"/>
      <c r="C51" s="140"/>
      <c r="D51" s="140"/>
      <c r="E51" s="140"/>
      <c r="F51" s="140"/>
      <c r="G51" s="140"/>
    </row>
    <row r="52" spans="1:7" ht="12.75" hidden="1">
      <c r="A52" s="84" t="s">
        <v>171</v>
      </c>
      <c r="B52" s="160"/>
      <c r="C52" s="161"/>
      <c r="D52" s="161"/>
      <c r="E52" s="161"/>
      <c r="F52" s="140"/>
      <c r="G52" s="140"/>
    </row>
    <row r="53" spans="1:7" ht="12.75" hidden="1">
      <c r="A53" s="84" t="s">
        <v>172</v>
      </c>
      <c r="B53" s="160"/>
      <c r="C53" s="161"/>
      <c r="D53" s="161"/>
      <c r="E53" s="161"/>
      <c r="F53" s="140"/>
      <c r="G53" s="140"/>
    </row>
    <row r="54" spans="2:7" ht="12.75" hidden="1">
      <c r="B54" s="140"/>
      <c r="C54" s="140"/>
      <c r="D54" s="140"/>
      <c r="E54" s="140"/>
      <c r="F54" s="140"/>
      <c r="G54" s="140"/>
    </row>
    <row r="55" spans="2:7" ht="12.75">
      <c r="B55" s="140"/>
      <c r="C55" s="140"/>
      <c r="D55" s="140"/>
      <c r="E55" s="141"/>
      <c r="F55" s="141"/>
      <c r="G55" s="140"/>
    </row>
    <row r="56" spans="2:7" ht="12.75">
      <c r="B56" s="140"/>
      <c r="C56" s="140"/>
      <c r="D56" s="140"/>
      <c r="E56" s="142"/>
      <c r="F56" s="142"/>
      <c r="G56" s="140"/>
    </row>
    <row r="57" spans="2:7" ht="16.5">
      <c r="B57" s="140"/>
      <c r="C57" s="140"/>
      <c r="D57" s="140"/>
      <c r="E57" s="143"/>
      <c r="F57" s="142"/>
      <c r="G57" s="140"/>
    </row>
    <row r="58" spans="2:7" ht="12.75">
      <c r="B58" s="140"/>
      <c r="C58" s="140"/>
      <c r="D58" s="140"/>
      <c r="E58" s="142"/>
      <c r="F58" s="142"/>
      <c r="G58" s="140"/>
    </row>
    <row r="59" spans="2:7" ht="12.75">
      <c r="B59" s="140"/>
      <c r="C59" s="140"/>
      <c r="D59" s="140"/>
      <c r="E59" s="142"/>
      <c r="F59" s="142"/>
      <c r="G59" s="140"/>
    </row>
    <row r="60" spans="2:7" ht="12.75">
      <c r="B60" s="140"/>
      <c r="C60" s="140"/>
      <c r="D60" s="140"/>
      <c r="E60" s="141"/>
      <c r="F60" s="141"/>
      <c r="G60" s="140"/>
    </row>
    <row r="61" spans="5:6" ht="12.75">
      <c r="E61" s="58"/>
      <c r="F61" s="58"/>
    </row>
    <row r="62" spans="5:9" ht="15">
      <c r="E62" s="58"/>
      <c r="F62" s="58"/>
      <c r="H62" s="109"/>
      <c r="I62" s="110"/>
    </row>
    <row r="63" spans="8:9" ht="14.25">
      <c r="H63" s="110"/>
      <c r="I63" s="110"/>
    </row>
  </sheetData>
  <mergeCells count="12">
    <mergeCell ref="A6:G6"/>
    <mergeCell ref="A7:G7"/>
    <mergeCell ref="A9:A10"/>
    <mergeCell ref="C9:C10"/>
    <mergeCell ref="B52:E52"/>
    <mergeCell ref="B53:E53"/>
    <mergeCell ref="D9:E9"/>
    <mergeCell ref="F9:G9"/>
    <mergeCell ref="B9:B10"/>
    <mergeCell ref="D46:G46"/>
    <mergeCell ref="D40:G40"/>
    <mergeCell ref="D41:G41"/>
  </mergeCells>
  <printOptions/>
  <pageMargins left="0.43" right="0.39" top="0.18" bottom="0.3" header="0.17" footer="0.3"/>
  <pageSetup horizontalDpi="300" verticalDpi="3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15" sqref="D15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3:H17"/>
  <sheetViews>
    <sheetView workbookViewId="0" topLeftCell="A1">
      <selection activeCell="J9" sqref="J9"/>
    </sheetView>
  </sheetViews>
  <sheetFormatPr defaultColWidth="9.00390625" defaultRowHeight="12.75"/>
  <cols>
    <col min="3" max="3" width="11.625" style="0" customWidth="1"/>
    <col min="4" max="4" width="12.625" style="0" customWidth="1"/>
    <col min="6" max="6" width="15.75390625" style="0" customWidth="1"/>
  </cols>
  <sheetData>
    <row r="3" spans="2:8" ht="16.5" customHeight="1">
      <c r="B3" s="1"/>
      <c r="C3" s="138"/>
      <c r="D3" s="1"/>
      <c r="E3" s="1"/>
      <c r="F3" s="1"/>
      <c r="G3" s="1"/>
      <c r="H3" s="1"/>
    </row>
    <row r="4" spans="2:8" ht="16.5" customHeight="1">
      <c r="B4" s="1"/>
      <c r="C4" s="138"/>
      <c r="D4" s="1"/>
      <c r="E4" s="1"/>
      <c r="F4" s="1"/>
      <c r="G4" s="1"/>
      <c r="H4" s="1"/>
    </row>
    <row r="5" spans="2:8" ht="14.25">
      <c r="B5" s="1"/>
      <c r="C5" s="1"/>
      <c r="D5" s="1"/>
      <c r="E5" s="1"/>
      <c r="F5" s="1"/>
      <c r="G5" s="1"/>
      <c r="H5" s="1"/>
    </row>
    <row r="6" spans="1:8" s="3" customFormat="1" ht="19.5" customHeight="1">
      <c r="A6" s="135"/>
      <c r="B6" s="136"/>
      <c r="C6" s="137"/>
      <c r="D6" s="138"/>
      <c r="E6" s="138"/>
      <c r="F6" s="138"/>
      <c r="G6" s="138"/>
      <c r="H6" s="139"/>
    </row>
    <row r="7" spans="1:8" ht="19.5" customHeight="1">
      <c r="A7" s="1"/>
      <c r="B7" s="1"/>
      <c r="C7" s="1"/>
      <c r="D7" s="1"/>
      <c r="E7" s="1"/>
      <c r="F7" s="1"/>
      <c r="G7" s="1"/>
      <c r="H7" s="1"/>
    </row>
    <row r="8" spans="1:8" s="3" customFormat="1" ht="19.5" customHeight="1">
      <c r="A8" s="135"/>
      <c r="B8" s="136"/>
      <c r="C8" s="137"/>
      <c r="D8" s="138"/>
      <c r="E8" s="138"/>
      <c r="F8" s="138"/>
      <c r="G8" s="138"/>
      <c r="H8" s="139"/>
    </row>
    <row r="9" spans="1:8" ht="19.5" customHeight="1">
      <c r="A9" s="1"/>
      <c r="B9" s="1"/>
      <c r="C9" s="1"/>
      <c r="D9" s="1"/>
      <c r="E9" s="1"/>
      <c r="F9" s="1"/>
      <c r="G9" s="1"/>
      <c r="H9" s="1"/>
    </row>
    <row r="10" spans="1:8" s="3" customFormat="1" ht="19.5" customHeight="1">
      <c r="A10" s="135"/>
      <c r="B10" s="136"/>
      <c r="C10" s="137"/>
      <c r="D10" s="138"/>
      <c r="E10" s="138"/>
      <c r="F10" s="138"/>
      <c r="G10" s="138"/>
      <c r="H10" s="139"/>
    </row>
    <row r="11" spans="1:8" ht="19.5" customHeight="1">
      <c r="A11" s="1"/>
      <c r="B11" s="1"/>
      <c r="C11" s="1"/>
      <c r="D11" s="1"/>
      <c r="E11" s="1"/>
      <c r="F11" s="1"/>
      <c r="G11" s="1"/>
      <c r="H11" s="1"/>
    </row>
    <row r="12" spans="1:8" s="3" customFormat="1" ht="19.5" customHeight="1">
      <c r="A12" s="135"/>
      <c r="B12" s="136"/>
      <c r="C12" s="137"/>
      <c r="D12" s="138"/>
      <c r="E12" s="138"/>
      <c r="F12" s="138"/>
      <c r="G12" s="138"/>
      <c r="H12" s="139"/>
    </row>
    <row r="13" spans="1:8" ht="19.5" customHeight="1">
      <c r="A13" s="1"/>
      <c r="B13" s="1"/>
      <c r="C13" s="1"/>
      <c r="D13" s="1"/>
      <c r="E13" s="1"/>
      <c r="F13" s="1"/>
      <c r="G13" s="1"/>
      <c r="H13" s="1"/>
    </row>
    <row r="14" spans="1:8" s="3" customFormat="1" ht="19.5" customHeight="1">
      <c r="A14" s="135"/>
      <c r="B14" s="136"/>
      <c r="C14" s="137"/>
      <c r="D14" s="138"/>
      <c r="E14" s="138"/>
      <c r="F14" s="138"/>
      <c r="G14" s="138"/>
      <c r="H14" s="139"/>
    </row>
    <row r="15" spans="2:8" ht="14.25">
      <c r="B15" s="1"/>
      <c r="C15" s="1"/>
      <c r="D15" s="1"/>
      <c r="E15" s="1"/>
      <c r="F15" s="1"/>
      <c r="G15" s="1"/>
      <c r="H15" s="1"/>
    </row>
    <row r="16" spans="2:8" ht="14.25">
      <c r="B16" s="1"/>
      <c r="C16" s="1"/>
      <c r="D16" s="1"/>
      <c r="E16" s="1"/>
      <c r="F16" s="1"/>
      <c r="G16" s="1"/>
      <c r="H16" s="1"/>
    </row>
    <row r="17" spans="2:8" ht="14.25">
      <c r="B17" s="1"/>
      <c r="C17" s="1"/>
      <c r="D17" s="1"/>
      <c r="E17" s="1"/>
      <c r="F17" s="1"/>
      <c r="G17" s="1"/>
      <c r="H17" s="1"/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Thanh Phi</dc:creator>
  <cp:keywords/>
  <dc:description/>
  <cp:lastModifiedBy>t</cp:lastModifiedBy>
  <cp:lastPrinted>2007-01-19T07:07:07Z</cp:lastPrinted>
  <dcterms:created xsi:type="dcterms:W3CDTF">2004-07-01T14:58:22Z</dcterms:created>
  <dcterms:modified xsi:type="dcterms:W3CDTF">2007-01-23T10:09:05Z</dcterms:modified>
  <cp:category/>
  <cp:version/>
  <cp:contentType/>
  <cp:contentStatus/>
</cp:coreProperties>
</file>